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oadsolutionsau.sharepoint.com/sites/2Contracts_/Shared Documents/Completed/Speed_ GRSFVideo script/Speed management tools/"/>
    </mc:Choice>
  </mc:AlternateContent>
  <xr:revisionPtr revIDLastSave="307" documentId="13_ncr:1_{15C8B979-C8F7-4E72-A6D7-45422086BD18}" xr6:coauthVersionLast="47" xr6:coauthVersionMax="47" xr10:uidLastSave="{B051DA80-E654-4D03-854C-25C55BBE5E58}"/>
  <workbookProtection workbookAlgorithmName="SHA-512" workbookHashValue="FYRBosj4yTBI3bfohXiwKVXdmUNb9vgzy4FLpOq5xzlW4FKmFPxve9UfjeutHhHvaB47XM9Vf3gMKc9vMqEiEA==" workbookSaltValue="dYHDO46w2N6HDl01r70Qlg==" workbookSpinCount="100000" lockStructure="1"/>
  <bookViews>
    <workbookView xWindow="25695" yWindow="0" windowWidth="26010" windowHeight="20985" xr2:uid="{B88205A7-140B-4E9A-B4AB-43E0BF695215}"/>
  </bookViews>
  <sheets>
    <sheet name="SETTINGS" sheetId="8" r:id="rId1"/>
    <sheet name="Time (Print only)" sheetId="6" r:id="rId2"/>
    <sheet name="Time (Input)" sheetId="1" r:id="rId3"/>
    <sheet name="Calculations" sheetId="4" state="hidden" r:id="rId4"/>
    <sheet name="Results" sheetId="5" r:id="rId5"/>
    <sheet name="Config" sheetId="9" state="hidden" r:id="rId6"/>
    <sheet name="Instruction" sheetId="10" r:id="rId7"/>
    <sheet name="Infos&amp;Tips" sheetId="11" r:id="rId8"/>
  </sheets>
  <definedNames>
    <definedName name="_xlnm.Print_Area" localSheetId="1">'Time (Print only)'!$A$1:$G$57,'Time (Print only)'!$I$1:$O$57</definedName>
    <definedName name="RecordType">Config!$E$2:$E$3</definedName>
    <definedName name="RoadType">Config!$G$2:$G$3</definedName>
    <definedName name="Unit">Config!$I$2:$I$3</definedName>
    <definedName name="VehType">Config!$C$2:$C$5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6" l="1"/>
  <c r="A6" i="6"/>
  <c r="B8" i="8"/>
  <c r="D155" i="4" l="1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15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0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5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4" i="4"/>
  <c r="J10" i="5"/>
  <c r="G4" i="5"/>
  <c r="H5" i="1"/>
  <c r="M2" i="6"/>
  <c r="E2" i="6"/>
  <c r="H5" i="8"/>
  <c r="D3" i="4"/>
  <c r="J2" i="9"/>
  <c r="J11" i="5"/>
  <c r="F11" i="5"/>
  <c r="E11" i="5"/>
  <c r="D11" i="5"/>
  <c r="M5" i="6"/>
  <c r="E5" i="6"/>
  <c r="H8" i="8"/>
  <c r="H7" i="5" l="1"/>
  <c r="H6" i="5"/>
  <c r="H5" i="5"/>
  <c r="H4" i="5"/>
  <c r="D5" i="5"/>
  <c r="D4" i="5"/>
  <c r="I8" i="1"/>
  <c r="I7" i="1"/>
  <c r="I6" i="1"/>
  <c r="I5" i="1"/>
  <c r="D6" i="1"/>
  <c r="D5" i="1"/>
  <c r="F12" i="5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15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0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5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4" i="4"/>
  <c r="C13" i="8" a="1"/>
  <c r="C16" i="8" a="1"/>
  <c r="D12" i="5" l="1"/>
  <c r="E12" i="5"/>
  <c r="G12" i="5"/>
  <c r="J12" i="5"/>
  <c r="H12" i="5"/>
  <c r="I12" i="5"/>
  <c r="C16" i="8"/>
  <c r="C13" i="8"/>
  <c r="H164" i="4" l="1"/>
  <c r="I184" i="4"/>
  <c r="I189" i="4"/>
  <c r="I110" i="4"/>
  <c r="I111" i="4"/>
  <c r="I130" i="4"/>
  <c r="I131" i="4"/>
  <c r="H137" i="4"/>
  <c r="F138" i="4"/>
  <c r="G150" i="4"/>
  <c r="H55" i="4"/>
  <c r="I56" i="4"/>
  <c r="F57" i="4"/>
  <c r="I58" i="4"/>
  <c r="F59" i="4"/>
  <c r="I60" i="4"/>
  <c r="G61" i="4"/>
  <c r="H62" i="4"/>
  <c r="H63" i="4"/>
  <c r="H64" i="4"/>
  <c r="I71" i="4"/>
  <c r="I72" i="4"/>
  <c r="I73" i="4"/>
  <c r="I74" i="4"/>
  <c r="I75" i="4"/>
  <c r="H76" i="4"/>
  <c r="F77" i="4"/>
  <c r="H78" i="4"/>
  <c r="F79" i="4"/>
  <c r="F80" i="4"/>
  <c r="F81" i="4"/>
  <c r="I82" i="4"/>
  <c r="F84" i="4"/>
  <c r="I91" i="4"/>
  <c r="I92" i="4"/>
  <c r="I93" i="4"/>
  <c r="F94" i="4"/>
  <c r="G95" i="4"/>
  <c r="H96" i="4"/>
  <c r="I97" i="4"/>
  <c r="H98" i="4"/>
  <c r="H99" i="4"/>
  <c r="I100" i="4"/>
  <c r="H101" i="4"/>
  <c r="H102" i="4"/>
  <c r="H103" i="4"/>
  <c r="C16" i="5"/>
  <c r="C15" i="5"/>
  <c r="C14" i="5"/>
  <c r="C13" i="5"/>
  <c r="I3" i="4"/>
  <c r="H3" i="4"/>
  <c r="G3" i="4"/>
  <c r="F3" i="4"/>
  <c r="L7" i="6"/>
  <c r="D7" i="6"/>
  <c r="M11" i="1"/>
  <c r="E11" i="1"/>
  <c r="C19" i="8" a="1"/>
  <c r="C22" i="8" a="1"/>
  <c r="F95" i="4" l="1"/>
  <c r="I96" i="4"/>
  <c r="C22" i="8"/>
  <c r="C19" i="8"/>
  <c r="G182" i="4"/>
  <c r="I181" i="4"/>
  <c r="H202" i="4"/>
  <c r="I162" i="4"/>
  <c r="H201" i="4"/>
  <c r="I161" i="4"/>
  <c r="H180" i="4"/>
  <c r="I199" i="4"/>
  <c r="I176" i="4"/>
  <c r="I200" i="4"/>
  <c r="F178" i="4"/>
  <c r="H157" i="4"/>
  <c r="I179" i="4"/>
  <c r="I197" i="4"/>
  <c r="I196" i="4"/>
  <c r="I138" i="4"/>
  <c r="I156" i="4"/>
  <c r="I160" i="4"/>
  <c r="I198" i="4"/>
  <c r="H158" i="4"/>
  <c r="F177" i="4"/>
  <c r="F184" i="4"/>
  <c r="I164" i="4"/>
  <c r="I163" i="4"/>
  <c r="G195" i="4"/>
  <c r="F175" i="4"/>
  <c r="F155" i="4"/>
  <c r="H131" i="4"/>
  <c r="F131" i="4"/>
  <c r="H130" i="4"/>
  <c r="H104" i="4"/>
  <c r="I152" i="4"/>
  <c r="I132" i="4"/>
  <c r="I112" i="4"/>
  <c r="I137" i="4"/>
  <c r="F130" i="4"/>
  <c r="F151" i="4"/>
  <c r="G111" i="4"/>
  <c r="I159" i="4"/>
  <c r="I150" i="4"/>
  <c r="H189" i="4"/>
  <c r="I193" i="4"/>
  <c r="I192" i="4"/>
  <c r="I191" i="4"/>
  <c r="F170" i="4"/>
  <c r="G189" i="4"/>
  <c r="I173" i="4"/>
  <c r="I172" i="4"/>
  <c r="I171" i="4"/>
  <c r="I123" i="4"/>
  <c r="F143" i="4"/>
  <c r="F142" i="4"/>
  <c r="I120" i="4"/>
  <c r="G119" i="4"/>
  <c r="G137" i="4"/>
  <c r="H136" i="4"/>
  <c r="F116" i="4"/>
  <c r="F144" i="4"/>
  <c r="H140" i="4"/>
  <c r="G139" i="4"/>
  <c r="H118" i="4"/>
  <c r="F117" i="4"/>
  <c r="F135" i="4"/>
  <c r="G13" i="5"/>
  <c r="I134" i="4"/>
  <c r="I114" i="4"/>
  <c r="I124" i="4"/>
  <c r="I122" i="4"/>
  <c r="F121" i="4"/>
  <c r="I153" i="4"/>
  <c r="I133" i="4"/>
  <c r="I113" i="4"/>
  <c r="G14" i="5"/>
  <c r="G74" i="4"/>
  <c r="H91" i="4"/>
  <c r="I94" i="4"/>
  <c r="G94" i="4"/>
  <c r="H94" i="4"/>
  <c r="G15" i="5"/>
  <c r="G16" i="5"/>
  <c r="H79" i="4"/>
  <c r="F89" i="4"/>
  <c r="G103" i="4"/>
  <c r="G93" i="4"/>
  <c r="G73" i="4"/>
  <c r="F63" i="4"/>
  <c r="G97" i="4"/>
  <c r="H82" i="4"/>
  <c r="G62" i="4"/>
  <c r="G101" i="4"/>
  <c r="G96" i="4"/>
  <c r="G91" i="4"/>
  <c r="G86" i="4"/>
  <c r="G81" i="4"/>
  <c r="F76" i="4"/>
  <c r="G71" i="4"/>
  <c r="H66" i="4"/>
  <c r="F61" i="4"/>
  <c r="H56" i="4"/>
  <c r="G78" i="4"/>
  <c r="F102" i="4"/>
  <c r="G77" i="4"/>
  <c r="G88" i="4"/>
  <c r="G58" i="4"/>
  <c r="F87" i="4"/>
  <c r="G72" i="4"/>
  <c r="G57" i="4"/>
  <c r="G98" i="4"/>
  <c r="G83" i="4"/>
  <c r="G68" i="4"/>
  <c r="H92" i="4"/>
  <c r="G67" i="4"/>
  <c r="F100" i="4"/>
  <c r="H95" i="4"/>
  <c r="G90" i="4"/>
  <c r="G85" i="4"/>
  <c r="G80" i="4"/>
  <c r="G75" i="4"/>
  <c r="G70" i="4"/>
  <c r="G65" i="4"/>
  <c r="G60" i="4"/>
  <c r="G102" i="4"/>
  <c r="H80" i="4"/>
  <c r="H198" i="4"/>
  <c r="H75" i="4"/>
  <c r="F74" i="4"/>
  <c r="H196" i="4"/>
  <c r="H74" i="4"/>
  <c r="I77" i="4"/>
  <c r="F71" i="4"/>
  <c r="H191" i="4"/>
  <c r="H71" i="4"/>
  <c r="I76" i="4"/>
  <c r="F55" i="4"/>
  <c r="H190" i="4"/>
  <c r="I190" i="4"/>
  <c r="F78" i="4"/>
  <c r="G100" i="4"/>
  <c r="I79" i="4"/>
  <c r="I78" i="4"/>
  <c r="H151" i="4"/>
  <c r="I169" i="4"/>
  <c r="G169" i="4"/>
  <c r="H150" i="4"/>
  <c r="I143" i="4"/>
  <c r="G176" i="4"/>
  <c r="F196" i="4"/>
  <c r="I55" i="4"/>
  <c r="F169" i="4"/>
  <c r="G156" i="4"/>
  <c r="H139" i="4"/>
  <c r="I140" i="4"/>
  <c r="I81" i="4"/>
  <c r="I80" i="4"/>
  <c r="F75" i="4"/>
  <c r="H197" i="4"/>
  <c r="F197" i="4"/>
  <c r="F191" i="4"/>
  <c r="I170" i="4"/>
  <c r="F190" i="4"/>
  <c r="G99" i="4"/>
  <c r="G59" i="4"/>
  <c r="H138" i="4"/>
  <c r="I139" i="4"/>
  <c r="F60" i="4"/>
  <c r="F58" i="4"/>
  <c r="H176" i="4"/>
  <c r="H124" i="4"/>
  <c r="I178" i="4"/>
  <c r="I119" i="4"/>
  <c r="F110" i="4"/>
  <c r="G79" i="4"/>
  <c r="H171" i="4"/>
  <c r="H123" i="4"/>
  <c r="H61" i="4"/>
  <c r="I177" i="4"/>
  <c r="I118" i="4"/>
  <c r="I61" i="4"/>
  <c r="F171" i="4"/>
  <c r="F104" i="4"/>
  <c r="G76" i="4"/>
  <c r="H170" i="4"/>
  <c r="H122" i="4"/>
  <c r="H60" i="4"/>
  <c r="I117" i="4"/>
  <c r="F103" i="4"/>
  <c r="G201" i="4"/>
  <c r="H59" i="4"/>
  <c r="I116" i="4"/>
  <c r="I59" i="4"/>
  <c r="F119" i="4"/>
  <c r="H178" i="4"/>
  <c r="I183" i="4"/>
  <c r="F118" i="4"/>
  <c r="H177" i="4"/>
  <c r="F158" i="4"/>
  <c r="F99" i="4"/>
  <c r="G199" i="4"/>
  <c r="H163" i="4"/>
  <c r="H117" i="4"/>
  <c r="F98" i="4"/>
  <c r="H162" i="4"/>
  <c r="I158" i="4"/>
  <c r="F156" i="4"/>
  <c r="H110" i="4"/>
  <c r="I99" i="4"/>
  <c r="G56" i="4"/>
  <c r="H100" i="4"/>
  <c r="I98" i="4"/>
  <c r="G64" i="4"/>
  <c r="F201" i="4"/>
  <c r="F91" i="4"/>
  <c r="G55" i="4"/>
  <c r="H159" i="4"/>
  <c r="I151" i="4"/>
  <c r="I95" i="4"/>
  <c r="I142" i="4"/>
  <c r="I182" i="4"/>
  <c r="F101" i="4"/>
  <c r="H57" i="4"/>
  <c r="F157" i="4"/>
  <c r="G198" i="4"/>
  <c r="G63" i="4"/>
  <c r="H111" i="4"/>
  <c r="F203" i="4"/>
  <c r="F200" i="4"/>
  <c r="F141" i="4"/>
  <c r="G161" i="4"/>
  <c r="I180" i="4"/>
  <c r="G200" i="4"/>
  <c r="H58" i="4"/>
  <c r="H161" i="4"/>
  <c r="I157" i="4"/>
  <c r="F202" i="4"/>
  <c r="H160" i="4"/>
  <c r="F140" i="4"/>
  <c r="H199" i="4"/>
  <c r="H97" i="4"/>
  <c r="I144" i="4"/>
  <c r="I127" i="4"/>
  <c r="H127" i="4"/>
  <c r="F127" i="4"/>
  <c r="I145" i="4"/>
  <c r="G145" i="4"/>
  <c r="F145" i="4"/>
  <c r="F164" i="4"/>
  <c r="F136" i="4"/>
  <c r="F64" i="4"/>
  <c r="G163" i="4"/>
  <c r="H121" i="4"/>
  <c r="H84" i="4"/>
  <c r="I104" i="4"/>
  <c r="H120" i="4"/>
  <c r="H83" i="4"/>
  <c r="I141" i="4"/>
  <c r="I103" i="4"/>
  <c r="I147" i="4"/>
  <c r="H147" i="4"/>
  <c r="F147" i="4"/>
  <c r="F162" i="4"/>
  <c r="H89" i="4"/>
  <c r="I89" i="4"/>
  <c r="G89" i="4"/>
  <c r="I67" i="4"/>
  <c r="H67" i="4"/>
  <c r="F67" i="4"/>
  <c r="I165" i="4"/>
  <c r="H165" i="4"/>
  <c r="F165" i="4"/>
  <c r="I66" i="4"/>
  <c r="G66" i="4"/>
  <c r="F66" i="4"/>
  <c r="F195" i="4"/>
  <c r="F97" i="4"/>
  <c r="F96" i="4"/>
  <c r="H183" i="4"/>
  <c r="I203" i="4"/>
  <c r="I64" i="4"/>
  <c r="I167" i="4"/>
  <c r="H167" i="4"/>
  <c r="F167" i="4"/>
  <c r="I68" i="4"/>
  <c r="H68" i="4"/>
  <c r="F68" i="4"/>
  <c r="I186" i="4"/>
  <c r="H186" i="4"/>
  <c r="F186" i="4"/>
  <c r="I185" i="4"/>
  <c r="H185" i="4"/>
  <c r="F185" i="4"/>
  <c r="I125" i="4"/>
  <c r="H125" i="4"/>
  <c r="F125" i="4"/>
  <c r="G124" i="4"/>
  <c r="H184" i="4"/>
  <c r="H81" i="4"/>
  <c r="I101" i="4"/>
  <c r="F160" i="4"/>
  <c r="F159" i="4"/>
  <c r="F123" i="4"/>
  <c r="I202" i="4"/>
  <c r="I63" i="4"/>
  <c r="I108" i="4"/>
  <c r="H108" i="4"/>
  <c r="F108" i="4"/>
  <c r="I107" i="4"/>
  <c r="H107" i="4"/>
  <c r="F107" i="4"/>
  <c r="I126" i="4"/>
  <c r="H126" i="4"/>
  <c r="G126" i="4"/>
  <c r="I86" i="4"/>
  <c r="H86" i="4"/>
  <c r="F86" i="4"/>
  <c r="I65" i="4"/>
  <c r="H65" i="4"/>
  <c r="F65" i="4"/>
  <c r="F62" i="4"/>
  <c r="I102" i="4"/>
  <c r="F122" i="4"/>
  <c r="H181" i="4"/>
  <c r="H144" i="4"/>
  <c r="I136" i="4"/>
  <c r="I62" i="4"/>
  <c r="I148" i="4"/>
  <c r="H148" i="4"/>
  <c r="F148" i="4"/>
  <c r="I105" i="4"/>
  <c r="H105" i="4"/>
  <c r="F105" i="4"/>
  <c r="I128" i="4"/>
  <c r="H128" i="4"/>
  <c r="F128" i="4"/>
  <c r="I88" i="4"/>
  <c r="H88" i="4"/>
  <c r="F88" i="4"/>
  <c r="I166" i="4"/>
  <c r="G166" i="4"/>
  <c r="F166" i="4"/>
  <c r="I87" i="4"/>
  <c r="H87" i="4"/>
  <c r="G87" i="4"/>
  <c r="I106" i="4"/>
  <c r="G106" i="4"/>
  <c r="F106" i="4"/>
  <c r="I175" i="4"/>
  <c r="H175" i="4"/>
  <c r="H143" i="4"/>
  <c r="H77" i="4"/>
  <c r="I194" i="4"/>
  <c r="H194" i="4"/>
  <c r="F194" i="4"/>
  <c r="F120" i="4"/>
  <c r="F181" i="4"/>
  <c r="F82" i="4"/>
  <c r="I69" i="4"/>
  <c r="G69" i="4"/>
  <c r="F69" i="4"/>
  <c r="H69" i="4"/>
  <c r="I54" i="4"/>
  <c r="H54" i="4"/>
  <c r="G54" i="4"/>
  <c r="F54" i="4"/>
  <c r="I174" i="4"/>
  <c r="H174" i="4"/>
  <c r="G174" i="4"/>
  <c r="F56" i="4"/>
  <c r="F180" i="4"/>
  <c r="G179" i="4"/>
  <c r="G116" i="4"/>
  <c r="I57" i="4"/>
  <c r="I187" i="4"/>
  <c r="H187" i="4"/>
  <c r="G187" i="4"/>
  <c r="I146" i="4"/>
  <c r="H146" i="4"/>
  <c r="F146" i="4"/>
  <c r="I115" i="4"/>
  <c r="H115" i="4"/>
  <c r="F183" i="4"/>
  <c r="F83" i="4"/>
  <c r="G82" i="4"/>
  <c r="H141" i="4"/>
  <c r="F179" i="4"/>
  <c r="H203" i="4"/>
  <c r="I121" i="4"/>
  <c r="I84" i="4"/>
  <c r="I154" i="4"/>
  <c r="H154" i="4"/>
  <c r="F154" i="4"/>
  <c r="I135" i="4"/>
  <c r="H135" i="4"/>
  <c r="F182" i="4"/>
  <c r="F115" i="4"/>
  <c r="G142" i="4"/>
  <c r="I83" i="4"/>
  <c r="I85" i="4"/>
  <c r="H85" i="4"/>
  <c r="F85" i="4"/>
  <c r="I195" i="4"/>
  <c r="I155" i="4"/>
  <c r="H155" i="4"/>
  <c r="G84" i="4"/>
  <c r="I90" i="4"/>
  <c r="H90" i="4"/>
  <c r="F90" i="4"/>
  <c r="H70" i="4"/>
  <c r="F70" i="4"/>
  <c r="I70" i="4"/>
  <c r="H149" i="4"/>
  <c r="I149" i="4"/>
  <c r="F149" i="4"/>
  <c r="G129" i="4"/>
  <c r="F129" i="4"/>
  <c r="I129" i="4"/>
  <c r="I109" i="4"/>
  <c r="H109" i="4"/>
  <c r="F109" i="4"/>
  <c r="I188" i="4"/>
  <c r="H188" i="4"/>
  <c r="F188" i="4"/>
  <c r="I168" i="4"/>
  <c r="H168" i="4"/>
  <c r="F168" i="4"/>
  <c r="F134" i="4"/>
  <c r="F114" i="4"/>
  <c r="H134" i="4"/>
  <c r="H114" i="4"/>
  <c r="F193" i="4"/>
  <c r="F173" i="4"/>
  <c r="F153" i="4"/>
  <c r="F133" i="4"/>
  <c r="F93" i="4"/>
  <c r="F73" i="4"/>
  <c r="G113" i="4"/>
  <c r="H193" i="4"/>
  <c r="H173" i="4"/>
  <c r="H153" i="4"/>
  <c r="H133" i="4"/>
  <c r="H113" i="4"/>
  <c r="H93" i="4"/>
  <c r="H73" i="4"/>
  <c r="F192" i="4"/>
  <c r="F172" i="4"/>
  <c r="F132" i="4"/>
  <c r="F112" i="4"/>
  <c r="F92" i="4"/>
  <c r="F72" i="4"/>
  <c r="G192" i="4"/>
  <c r="G152" i="4"/>
  <c r="G132" i="4"/>
  <c r="G92" i="4"/>
  <c r="H172" i="4"/>
  <c r="H152" i="4"/>
  <c r="H112" i="4"/>
  <c r="H72" i="4"/>
  <c r="H9" i="4" l="1"/>
  <c r="G9" i="4"/>
  <c r="F9" i="4"/>
  <c r="I9" i="4"/>
  <c r="I8" i="4"/>
  <c r="H8" i="4"/>
  <c r="G8" i="4"/>
  <c r="F8" i="4"/>
  <c r="H38" i="4"/>
  <c r="G38" i="4"/>
  <c r="I38" i="4"/>
  <c r="F38" i="4"/>
  <c r="I53" i="4"/>
  <c r="H53" i="4"/>
  <c r="G53" i="4"/>
  <c r="F53" i="4"/>
  <c r="I33" i="4"/>
  <c r="H33" i="4"/>
  <c r="G33" i="4"/>
  <c r="F33" i="4"/>
  <c r="I52" i="4"/>
  <c r="H52" i="4"/>
  <c r="G52" i="4"/>
  <c r="F52" i="4"/>
  <c r="H50" i="4"/>
  <c r="G50" i="4"/>
  <c r="F50" i="4"/>
  <c r="I50" i="4"/>
  <c r="H49" i="4"/>
  <c r="G49" i="4"/>
  <c r="F49" i="4"/>
  <c r="I49" i="4"/>
  <c r="H37" i="4"/>
  <c r="F37" i="4"/>
  <c r="G37" i="4"/>
  <c r="I37" i="4"/>
  <c r="I34" i="4"/>
  <c r="H34" i="4"/>
  <c r="G34" i="4"/>
  <c r="F34" i="4"/>
  <c r="I30" i="4"/>
  <c r="H30" i="4"/>
  <c r="G30" i="4"/>
  <c r="F30" i="4"/>
  <c r="I19" i="4"/>
  <c r="F19" i="4"/>
  <c r="H19" i="4"/>
  <c r="G19" i="4"/>
  <c r="H36" i="4"/>
  <c r="G36" i="4"/>
  <c r="I36" i="4"/>
  <c r="F36" i="4"/>
  <c r="I35" i="4"/>
  <c r="H35" i="4"/>
  <c r="G35" i="4"/>
  <c r="F35" i="4"/>
  <c r="I5" i="4"/>
  <c r="H5" i="4"/>
  <c r="G5" i="4"/>
  <c r="F5" i="4"/>
  <c r="I32" i="4"/>
  <c r="H32" i="4"/>
  <c r="G32" i="4"/>
  <c r="F32" i="4"/>
  <c r="I29" i="4"/>
  <c r="H29" i="4"/>
  <c r="G29" i="4"/>
  <c r="F29" i="4"/>
  <c r="I48" i="4"/>
  <c r="H48" i="4"/>
  <c r="G48" i="4"/>
  <c r="F48" i="4"/>
  <c r="I28" i="4"/>
  <c r="H28" i="4"/>
  <c r="G28" i="4"/>
  <c r="F28" i="4"/>
  <c r="I18" i="4"/>
  <c r="F18" i="4"/>
  <c r="H18" i="4"/>
  <c r="G18" i="4"/>
  <c r="I47" i="4"/>
  <c r="H47" i="4"/>
  <c r="G47" i="4"/>
  <c r="F47" i="4"/>
  <c r="I27" i="4"/>
  <c r="H27" i="4"/>
  <c r="G27" i="4"/>
  <c r="F27" i="4"/>
  <c r="I7" i="4"/>
  <c r="H7" i="4"/>
  <c r="G7" i="4"/>
  <c r="F7" i="4"/>
  <c r="I26" i="4"/>
  <c r="H26" i="4"/>
  <c r="G26" i="4"/>
  <c r="F26" i="4"/>
  <c r="I6" i="4"/>
  <c r="H6" i="4"/>
  <c r="G6" i="4"/>
  <c r="F6" i="4"/>
  <c r="I51" i="4"/>
  <c r="G51" i="4"/>
  <c r="F51" i="4"/>
  <c r="H51" i="4"/>
  <c r="I46" i="4"/>
  <c r="H46" i="4"/>
  <c r="G46" i="4"/>
  <c r="F46" i="4"/>
  <c r="G16" i="4"/>
  <c r="I16" i="4"/>
  <c r="F16" i="4"/>
  <c r="H16" i="4"/>
  <c r="I25" i="4"/>
  <c r="H25" i="4"/>
  <c r="G25" i="4"/>
  <c r="F25" i="4"/>
  <c r="I15" i="4"/>
  <c r="H15" i="4"/>
  <c r="F15" i="4"/>
  <c r="G15" i="4"/>
  <c r="H24" i="4"/>
  <c r="I24" i="4"/>
  <c r="G24" i="4"/>
  <c r="F24" i="4"/>
  <c r="F43" i="4"/>
  <c r="G43" i="4"/>
  <c r="H43" i="4"/>
  <c r="I43" i="4"/>
  <c r="H23" i="4"/>
  <c r="I23" i="4"/>
  <c r="F23" i="4"/>
  <c r="G23" i="4"/>
  <c r="I13" i="4"/>
  <c r="H13" i="4"/>
  <c r="G13" i="4"/>
  <c r="F13" i="4"/>
  <c r="F42" i="4"/>
  <c r="G42" i="4"/>
  <c r="H42" i="4"/>
  <c r="I42" i="4"/>
  <c r="H22" i="4"/>
  <c r="I22" i="4"/>
  <c r="F22" i="4"/>
  <c r="G22" i="4"/>
  <c r="I12" i="4"/>
  <c r="H12" i="4"/>
  <c r="G12" i="4"/>
  <c r="F12" i="4"/>
  <c r="F41" i="4"/>
  <c r="G41" i="4"/>
  <c r="H41" i="4"/>
  <c r="I41" i="4"/>
  <c r="I21" i="4"/>
  <c r="H21" i="4"/>
  <c r="F21" i="4"/>
  <c r="G21" i="4"/>
  <c r="H31" i="4"/>
  <c r="G31" i="4"/>
  <c r="I31" i="4"/>
  <c r="F31" i="4"/>
  <c r="G17" i="4"/>
  <c r="I17" i="4"/>
  <c r="F17" i="4"/>
  <c r="H17" i="4"/>
  <c r="I14" i="4"/>
  <c r="H14" i="4"/>
  <c r="G14" i="4"/>
  <c r="F14" i="4"/>
  <c r="G40" i="4"/>
  <c r="H40" i="4"/>
  <c r="F40" i="4"/>
  <c r="I40" i="4"/>
  <c r="I20" i="4"/>
  <c r="H20" i="4"/>
  <c r="F20" i="4"/>
  <c r="G20" i="4"/>
  <c r="I45" i="4"/>
  <c r="H45" i="4"/>
  <c r="G45" i="4"/>
  <c r="F45" i="4"/>
  <c r="F44" i="4"/>
  <c r="G44" i="4"/>
  <c r="H44" i="4"/>
  <c r="I44" i="4"/>
  <c r="I11" i="4"/>
  <c r="F11" i="4"/>
  <c r="G11" i="4"/>
  <c r="H11" i="4"/>
  <c r="I10" i="4"/>
  <c r="H10" i="4"/>
  <c r="G10" i="4"/>
  <c r="F10" i="4"/>
  <c r="H39" i="4"/>
  <c r="G39" i="4"/>
  <c r="F39" i="4"/>
  <c r="I39" i="4"/>
  <c r="F4" i="4"/>
  <c r="G4" i="4"/>
  <c r="H4" i="4"/>
  <c r="I4" i="4"/>
  <c r="F174" i="4"/>
  <c r="G194" i="4"/>
  <c r="G115" i="4"/>
  <c r="G135" i="4"/>
  <c r="H156" i="4"/>
  <c r="F176" i="4"/>
  <c r="G196" i="4"/>
  <c r="G117" i="4"/>
  <c r="F137" i="4"/>
  <c r="G158" i="4"/>
  <c r="G178" i="4"/>
  <c r="F198" i="4"/>
  <c r="H119" i="4"/>
  <c r="F139" i="4"/>
  <c r="G157" i="4"/>
  <c r="G177" i="4"/>
  <c r="G197" i="4"/>
  <c r="G118" i="4"/>
  <c r="G138" i="4"/>
  <c r="G160" i="4"/>
  <c r="G180" i="4"/>
  <c r="H200" i="4"/>
  <c r="G121" i="4"/>
  <c r="G141" i="4"/>
  <c r="F161" i="4"/>
  <c r="G181" i="4"/>
  <c r="I201" i="4"/>
  <c r="G122" i="4"/>
  <c r="H142" i="4"/>
  <c r="G162" i="4"/>
  <c r="H182" i="4"/>
  <c r="G202" i="4"/>
  <c r="G123" i="4"/>
  <c r="G143" i="4"/>
  <c r="G154" i="4"/>
  <c r="F163" i="4"/>
  <c r="G183" i="4"/>
  <c r="G203" i="4"/>
  <c r="F124" i="4"/>
  <c r="G144" i="4"/>
  <c r="G164" i="4"/>
  <c r="G184" i="4"/>
  <c r="G105" i="4"/>
  <c r="G125" i="4"/>
  <c r="H145" i="4"/>
  <c r="G185" i="4"/>
  <c r="G165" i="4"/>
  <c r="G186" i="4"/>
  <c r="G120" i="4"/>
  <c r="G188" i="4"/>
  <c r="F189" i="4"/>
  <c r="G130" i="4"/>
  <c r="G147" i="4"/>
  <c r="G171" i="4"/>
  <c r="F187" i="4"/>
  <c r="F126" i="4"/>
  <c r="G127" i="4"/>
  <c r="G190" i="4"/>
  <c r="H192" i="4"/>
  <c r="G128" i="4"/>
  <c r="G191" i="4"/>
  <c r="G131" i="4"/>
  <c r="G149" i="4"/>
  <c r="G172" i="4"/>
  <c r="H129" i="4"/>
  <c r="F150" i="4"/>
  <c r="G193" i="4"/>
  <c r="H132" i="4"/>
  <c r="G155" i="4"/>
  <c r="H195" i="4"/>
  <c r="G133" i="4"/>
  <c r="G159" i="4"/>
  <c r="F199" i="4"/>
  <c r="G134" i="4"/>
  <c r="G107" i="4"/>
  <c r="G140" i="4"/>
  <c r="G146" i="4"/>
  <c r="H169" i="4"/>
  <c r="G109" i="4"/>
  <c r="H179" i="4"/>
  <c r="H116" i="4"/>
  <c r="G153" i="4"/>
  <c r="H166" i="4"/>
  <c r="H106" i="4"/>
  <c r="G136" i="4"/>
  <c r="G167" i="4"/>
  <c r="G108" i="4"/>
  <c r="G168" i="4"/>
  <c r="G170" i="4"/>
  <c r="G110" i="4"/>
  <c r="G148" i="4"/>
  <c r="F111" i="4"/>
  <c r="G112" i="4"/>
  <c r="G173" i="4"/>
  <c r="F113" i="4"/>
  <c r="G151" i="4"/>
  <c r="G175" i="4"/>
  <c r="G114" i="4"/>
  <c r="F152" i="4"/>
  <c r="J16" i="5" l="1"/>
  <c r="E16" i="5"/>
  <c r="I16" i="5"/>
  <c r="D16" i="5"/>
  <c r="H16" i="5"/>
  <c r="F16" i="5"/>
  <c r="J15" i="5"/>
  <c r="E15" i="5"/>
  <c r="I15" i="5"/>
  <c r="D15" i="5"/>
  <c r="H15" i="5"/>
  <c r="F15" i="5"/>
  <c r="J14" i="5"/>
  <c r="I14" i="5"/>
  <c r="H14" i="5"/>
  <c r="J13" i="5"/>
  <c r="E13" i="5"/>
  <c r="D13" i="5"/>
  <c r="I13" i="5"/>
  <c r="H13" i="5"/>
  <c r="F13" i="5"/>
  <c r="L11" i="4"/>
  <c r="N11" i="4" s="1"/>
  <c r="L9" i="4"/>
  <c r="N9" i="4" s="1"/>
  <c r="L13" i="4"/>
  <c r="N13" i="4" s="1"/>
  <c r="L14" i="4"/>
  <c r="N14" i="4" s="1"/>
  <c r="G104" i="4"/>
  <c r="D14" i="5" s="1"/>
  <c r="L18" i="4"/>
  <c r="N18" i="4" s="1"/>
  <c r="Q5" i="4"/>
  <c r="L5" i="4"/>
  <c r="N5" i="4" s="1"/>
  <c r="O5" i="4" s="1"/>
  <c r="L16" i="4"/>
  <c r="N16" i="4" s="1"/>
  <c r="L15" i="4"/>
  <c r="N15" i="4" s="1"/>
  <c r="L10" i="4"/>
  <c r="N10" i="4" s="1"/>
  <c r="L7" i="4"/>
  <c r="N7" i="4" s="1"/>
  <c r="L17" i="4"/>
  <c r="N17" i="4" s="1"/>
  <c r="L12" i="4"/>
  <c r="N12" i="4" s="1"/>
  <c r="L6" i="4"/>
  <c r="N6" i="4" s="1"/>
  <c r="L8" i="4"/>
  <c r="N8" i="4" s="1"/>
  <c r="F14" i="5" l="1"/>
  <c r="E14" i="5"/>
  <c r="P15" i="4"/>
  <c r="Q15" i="4" s="1"/>
  <c r="O15" i="4"/>
  <c r="O16" i="4"/>
  <c r="P16" i="4"/>
  <c r="Q16" i="4" s="1"/>
  <c r="O10" i="4"/>
  <c r="P10" i="4"/>
  <c r="Q10" i="4" s="1"/>
  <c r="O7" i="4"/>
  <c r="P7" i="4"/>
  <c r="Q7" i="4" s="1"/>
  <c r="P18" i="4"/>
  <c r="Q18" i="4" s="1"/>
  <c r="O18" i="4"/>
  <c r="O12" i="4"/>
  <c r="P12" i="4"/>
  <c r="Q12" i="4" s="1"/>
  <c r="O17" i="4"/>
  <c r="P17" i="4"/>
  <c r="Q17" i="4" s="1"/>
  <c r="O14" i="4"/>
  <c r="P14" i="4"/>
  <c r="Q14" i="4" s="1"/>
  <c r="O9" i="4"/>
  <c r="P9" i="4"/>
  <c r="Q9" i="4" s="1"/>
  <c r="O6" i="4"/>
  <c r="P6" i="4"/>
  <c r="Q6" i="4" s="1"/>
  <c r="O13" i="4"/>
  <c r="P13" i="4"/>
  <c r="Q13" i="4" s="1"/>
  <c r="O8" i="4"/>
  <c r="P8" i="4"/>
  <c r="Q8" i="4" s="1"/>
  <c r="O11" i="4"/>
  <c r="P11" i="4"/>
  <c r="Q1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<sst xmlns="http://schemas.openxmlformats.org/spreadsheetml/2006/main" count="135" uniqueCount="95">
  <si>
    <t>DATA ENTRY FORM - TIME-BASED RECORDING</t>
  </si>
  <si>
    <r>
      <t xml:space="preserve">DATE </t>
    </r>
    <r>
      <rPr>
        <b/>
        <i/>
        <sz val="10"/>
        <color theme="0"/>
        <rFont val="Calibri"/>
        <family val="2"/>
        <scheme val="minor"/>
      </rPr>
      <t>(dd/mm/yyyy)</t>
    </r>
  </si>
  <si>
    <t>LOCATION</t>
  </si>
  <si>
    <t>START TIME (hh:mm)</t>
  </si>
  <si>
    <t>END TIME (hh:mm)</t>
  </si>
  <si>
    <t>UNIT OF SPEED</t>
  </si>
  <si>
    <t>mph</t>
  </si>
  <si>
    <t>SETTINGS</t>
  </si>
  <si>
    <t>RECORD TYPE</t>
  </si>
  <si>
    <t>ROAD TYPE</t>
  </si>
  <si>
    <t>Time (seconds)</t>
  </si>
  <si>
    <t>Urban</t>
  </si>
  <si>
    <t>TIME-BASED RECORDING - SHEET NUMBER 1</t>
  </si>
  <si>
    <t>TIME-BASED RECORDING - SHEET NUMBER 2</t>
  </si>
  <si>
    <t>Date:</t>
  </si>
  <si>
    <t>Location:</t>
  </si>
  <si>
    <t>Start time (hh:mm)</t>
  </si>
  <si>
    <t>Surveyer:</t>
  </si>
  <si>
    <t>Finish time (hh:mm)</t>
  </si>
  <si>
    <t>NO</t>
  </si>
  <si>
    <t>VEHICLE TYPE</t>
  </si>
  <si>
    <t>TIME (seconds)</t>
  </si>
  <si>
    <t>DATA ENTRY</t>
  </si>
  <si>
    <t>Time-based recording</t>
  </si>
  <si>
    <t>DATE</t>
  </si>
  <si>
    <t>START TIME</t>
  </si>
  <si>
    <t>FINISH TIME</t>
  </si>
  <si>
    <t>SPEED LIMIT</t>
  </si>
  <si>
    <t>SHEET NUMBER 1</t>
  </si>
  <si>
    <t>SHEET NUMBER 2</t>
  </si>
  <si>
    <t>Calculate travel speed</t>
  </si>
  <si>
    <t>Filter travel speed by travel mode</t>
  </si>
  <si>
    <t>Calculate cumulative speed</t>
  </si>
  <si>
    <t>Upper limit</t>
  </si>
  <si>
    <t>Labels</t>
  </si>
  <si>
    <t>Cumulative</t>
  </si>
  <si>
    <t>Change</t>
  </si>
  <si>
    <t>Manual</t>
  </si>
  <si>
    <t>Formular</t>
  </si>
  <si>
    <t>Count</t>
  </si>
  <si>
    <t>Proportion</t>
  </si>
  <si>
    <t>0-9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</si>
  <si>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</si>
  <si>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</si>
  <si>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</si>
  <si>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</si>
  <si>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</si>
  <si>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</si>
  <si>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</si>
  <si>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</si>
  <si>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90-99</t>
  </si>
  <si>
    <t>100-109</t>
  </si>
  <si>
    <t>110-119</t>
  </si>
  <si>
    <t>120-129</t>
  </si>
  <si>
    <t>130-139</t>
  </si>
  <si>
    <t>RESULTS</t>
  </si>
  <si>
    <t>Descriptive analysis</t>
  </si>
  <si>
    <t>Modes</t>
  </si>
  <si>
    <t>Mean</t>
  </si>
  <si>
    <t>85th percentile</t>
  </si>
  <si>
    <t>SD</t>
  </si>
  <si>
    <t>No. Vehicles</t>
  </si>
  <si>
    <t>Speeding (%)</t>
  </si>
  <si>
    <t>Speeding (No.)</t>
  </si>
  <si>
    <t>Vehicle types</t>
  </si>
  <si>
    <t>Vehicle count</t>
  </si>
  <si>
    <t>% of vehicles exceeding posted speed limit</t>
  </si>
  <si>
    <t>No. of vehicles  exceeding posted speed limit</t>
  </si>
  <si>
    <t>All vehicles</t>
  </si>
  <si>
    <t>Icon</t>
  </si>
  <si>
    <t>Vehicle type</t>
  </si>
  <si>
    <t>Code</t>
  </si>
  <si>
    <t>Record type</t>
  </si>
  <si>
    <t>Road type</t>
  </si>
  <si>
    <t>Speed unit</t>
  </si>
  <si>
    <t>X - Axis</t>
  </si>
  <si>
    <t>Car</t>
  </si>
  <si>
    <t>C</t>
  </si>
  <si>
    <t>kph</t>
  </si>
  <si>
    <t>Truck</t>
  </si>
  <si>
    <t>T</t>
  </si>
  <si>
    <t>Speed (km/h)</t>
  </si>
  <si>
    <t>Rural</t>
  </si>
  <si>
    <t>Motorcycle</t>
  </si>
  <si>
    <t>M</t>
  </si>
  <si>
    <t>Other</t>
  </si>
  <si>
    <t>O</t>
  </si>
  <si>
    <t>Note: Vehicle types and initials can be translated to local language if needed.</t>
  </si>
  <si>
    <t>SETTINGS SHEET</t>
  </si>
  <si>
    <t>PRINT SURVEY FORM</t>
  </si>
  <si>
    <t>Note: Print this sheet to record data on-site by hand.</t>
  </si>
  <si>
    <t>ADD DATA</t>
  </si>
  <si>
    <t>Note: Use this sheet to input your survey data as a basis for calculation and evaluation.</t>
  </si>
  <si>
    <t>Note: This sheet shows the calcultion and evaluation results based on the entered data (time-based recording).</t>
  </si>
  <si>
    <t>version 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</si>
</sst>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32"/>
      <color theme="0"/>
      <name val="Calibri"/>
      <family val="2"/>
      <scheme val="minor"/>
    </font>
    <font>
      <i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8"/>
      <color theme="1" tint="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3"/>
      <name val="Calibri"/>
      <family val="2"/>
      <scheme val="minor"/>
    </font>
    <font>
      <sz val="22"/>
      <color theme="3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0"/>
        </stop>
        <stop position="1">
          <color theme="3" tint="0.40000610370189521"/>
        </stop>
      </gradient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3" borderId="0" xfId="0" applyFill="1" applyProtection="1">
      <protection hidden="1"/>
    </xf>
    <xf numFmtId="0" fontId="0" fillId="3" borderId="8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0" fillId="3" borderId="19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0" fillId="3" borderId="20" xfId="0" applyFill="1" applyBorder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1" xfId="0" applyBorder="1" applyAlignment="1" applyProtection="1">
      <alignment vertical="center"/>
      <protection hidden="1"/>
    </xf>
    <xf numFmtId="0" fontId="11" fillId="4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horizontal="center" vertical="center"/>
    </xf>
    <xf numFmtId="0" fontId="0" fillId="3" borderId="1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9" fillId="4" borderId="1" xfId="0" applyFont="1" applyFill="1" applyBorder="1" applyAlignment="1" applyProtection="1">
      <alignment horizontal="center" vertical="center"/>
      <protection hidden="1"/>
    </xf>
    <xf numFmtId="0" fontId="9" fillId="5" borderId="1" xfId="0" applyFont="1" applyFill="1" applyBorder="1" applyAlignment="1" applyProtection="1">
      <alignment horizontal="center" vertical="center"/>
      <protection hidden="1"/>
    </xf>
    <xf numFmtId="2" fontId="0" fillId="0" borderId="1" xfId="0" applyNumberFormat="1" applyBorder="1" applyAlignment="1" applyProtection="1">
      <alignment vertical="center"/>
      <protection hidden="1"/>
    </xf>
    <xf numFmtId="164" fontId="0" fillId="0" borderId="1" xfId="0" applyNumberFormat="1" applyBorder="1" applyAlignment="1" applyProtection="1">
      <alignment vertical="center"/>
      <protection hidden="1"/>
    </xf>
    <xf numFmtId="49" fontId="0" fillId="0" borderId="1" xfId="0" applyNumberFormat="1" applyBorder="1" applyAlignment="1" applyProtection="1">
      <alignment vertical="center"/>
      <protection hidden="1"/>
    </xf>
    <xf numFmtId="165" fontId="0" fillId="0" borderId="1" xfId="1" applyNumberFormat="1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49" fontId="2" fillId="0" borderId="1" xfId="0" applyNumberFormat="1" applyFont="1" applyBorder="1" applyAlignment="1" applyProtection="1">
      <alignment vertical="center"/>
      <protection hidden="1"/>
    </xf>
    <xf numFmtId="165" fontId="0" fillId="0" borderId="0" xfId="1" applyNumberFormat="1" applyFont="1" applyAlignment="1" applyProtection="1">
      <alignment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0" fillId="6" borderId="8" xfId="0" applyFill="1" applyBorder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0" fillId="6" borderId="9" xfId="0" applyFill="1" applyBorder="1" applyAlignment="1" applyProtection="1">
      <alignment vertical="center"/>
      <protection hidden="1"/>
    </xf>
    <xf numFmtId="0" fontId="11" fillId="4" borderId="1" xfId="0" applyFont="1" applyFill="1" applyBorder="1" applyAlignment="1" applyProtection="1">
      <alignment horizontal="right" vertical="center"/>
      <protection hidden="1"/>
    </xf>
    <xf numFmtId="0" fontId="16" fillId="5" borderId="1" xfId="0" applyFont="1" applyFill="1" applyBorder="1" applyAlignment="1" applyProtection="1">
      <alignment horizontal="right" vertical="center"/>
      <protection hidden="1"/>
    </xf>
    <xf numFmtId="20" fontId="16" fillId="5" borderId="1" xfId="0" applyNumberFormat="1" applyFont="1" applyFill="1" applyBorder="1" applyAlignment="1" applyProtection="1">
      <alignment horizontal="right" vertical="center"/>
      <protection hidden="1"/>
    </xf>
    <xf numFmtId="0" fontId="11" fillId="6" borderId="8" xfId="0" applyFont="1" applyFill="1" applyBorder="1" applyAlignment="1" applyProtection="1">
      <alignment vertical="center"/>
      <protection hidden="1"/>
    </xf>
    <xf numFmtId="0" fontId="7" fillId="6" borderId="8" xfId="0" applyFont="1" applyFill="1" applyBorder="1" applyAlignment="1" applyProtection="1">
      <alignment vertical="center"/>
      <protection hidden="1"/>
    </xf>
    <xf numFmtId="0" fontId="7" fillId="6" borderId="0" xfId="0" applyFont="1" applyFill="1" applyAlignment="1" applyProtection="1">
      <alignment vertical="center"/>
      <protection hidden="1"/>
    </xf>
    <xf numFmtId="0" fontId="24" fillId="5" borderId="1" xfId="0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vertical="center"/>
      <protection hidden="1"/>
    </xf>
    <xf numFmtId="164" fontId="0" fillId="8" borderId="1" xfId="0" applyNumberForma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vertical="center"/>
      <protection hidden="1"/>
    </xf>
    <xf numFmtId="0" fontId="0" fillId="6" borderId="19" xfId="0" applyFill="1" applyBorder="1" applyAlignment="1" applyProtection="1">
      <alignment vertical="center"/>
      <protection hidden="1"/>
    </xf>
    <xf numFmtId="0" fontId="0" fillId="6" borderId="14" xfId="0" applyFill="1" applyBorder="1" applyAlignment="1" applyProtection="1">
      <alignment vertical="center"/>
      <protection hidden="1"/>
    </xf>
    <xf numFmtId="0" fontId="0" fillId="6" borderId="20" xfId="0" applyFill="1" applyBorder="1" applyAlignment="1" applyProtection="1">
      <alignment vertical="center"/>
      <protection hidden="1"/>
    </xf>
    <xf numFmtId="4" fontId="0" fillId="3" borderId="1" xfId="0" applyNumberFormat="1" applyFill="1" applyBorder="1" applyAlignment="1" applyProtection="1">
      <alignment vertical="center"/>
      <protection locked="0"/>
    </xf>
    <xf numFmtId="0" fontId="0" fillId="3" borderId="13" xfId="0" applyFill="1" applyBorder="1" applyAlignment="1" applyProtection="1">
      <alignment vertical="center"/>
      <protection locked="0"/>
    </xf>
    <xf numFmtId="4" fontId="0" fillId="3" borderId="13" xfId="0" applyNumberFormat="1" applyFill="1" applyBorder="1" applyAlignment="1" applyProtection="1">
      <alignment vertical="center"/>
      <protection locked="0"/>
    </xf>
    <xf numFmtId="4" fontId="2" fillId="3" borderId="1" xfId="0" applyNumberFormat="1" applyFont="1" applyFill="1" applyBorder="1" applyAlignment="1" applyProtection="1">
      <alignment vertical="center"/>
      <protection locked="0"/>
    </xf>
    <xf numFmtId="4" fontId="0" fillId="3" borderId="11" xfId="0" applyNumberFormat="1" applyFill="1" applyBorder="1" applyAlignment="1" applyProtection="1">
      <alignment vertical="center"/>
      <protection locked="0"/>
    </xf>
    <xf numFmtId="4" fontId="0" fillId="3" borderId="15" xfId="0" applyNumberFormat="1" applyFill="1" applyBorder="1" applyAlignment="1" applyProtection="1">
      <alignment vertical="center"/>
      <protection locked="0"/>
    </xf>
    <xf numFmtId="4" fontId="0" fillId="3" borderId="0" xfId="0" applyNumberFormat="1" applyFill="1" applyAlignment="1" applyProtection="1">
      <alignment vertical="center"/>
      <protection hidden="1"/>
    </xf>
    <xf numFmtId="0" fontId="0" fillId="6" borderId="0" xfId="0" applyFill="1" applyProtection="1">
      <protection hidden="1"/>
    </xf>
    <xf numFmtId="0" fontId="0" fillId="0" borderId="0" xfId="0" applyProtection="1">
      <protection hidden="1"/>
    </xf>
    <xf numFmtId="0" fontId="9" fillId="4" borderId="10" xfId="0" applyFont="1" applyFill="1" applyBorder="1" applyAlignment="1" applyProtection="1">
      <alignment horizontal="center" vertical="center"/>
      <protection hidden="1"/>
    </xf>
    <xf numFmtId="0" fontId="9" fillId="4" borderId="11" xfId="0" applyFont="1" applyFill="1" applyBorder="1" applyAlignment="1" applyProtection="1">
      <alignment horizontal="center" vertical="center"/>
      <protection hidden="1"/>
    </xf>
    <xf numFmtId="0" fontId="11" fillId="5" borderId="10" xfId="0" applyFont="1" applyFill="1" applyBorder="1" applyAlignment="1" applyProtection="1">
      <alignment horizontal="center" vertical="center"/>
      <protection hidden="1"/>
    </xf>
    <xf numFmtId="0" fontId="11" fillId="5" borderId="1" xfId="0" applyFont="1" applyFill="1" applyBorder="1" applyAlignment="1" applyProtection="1">
      <alignment horizontal="center" vertical="center"/>
      <protection hidden="1"/>
    </xf>
    <xf numFmtId="0" fontId="11" fillId="5" borderId="12" xfId="0" applyFont="1" applyFill="1" applyBorder="1" applyAlignment="1" applyProtection="1">
      <alignment horizontal="center" vertical="center"/>
      <protection hidden="1"/>
    </xf>
    <xf numFmtId="0" fontId="11" fillId="5" borderId="13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6" borderId="0" xfId="0" applyFont="1" applyFill="1" applyAlignment="1" applyProtection="1">
      <alignment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4" fillId="4" borderId="0" xfId="0" applyFont="1" applyFill="1" applyAlignment="1" applyProtection="1">
      <alignment vertical="center"/>
      <protection hidden="1"/>
    </xf>
    <xf numFmtId="0" fontId="4" fillId="6" borderId="0" xfId="0" applyFont="1" applyFill="1" applyProtection="1">
      <protection hidden="1"/>
    </xf>
    <xf numFmtId="0" fontId="5" fillId="6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14" fontId="0" fillId="6" borderId="0" xfId="0" applyNumberFormat="1" applyFill="1" applyProtection="1">
      <protection hidden="1"/>
    </xf>
    <xf numFmtId="0" fontId="17" fillId="6" borderId="0" xfId="0" applyFont="1" applyFill="1" applyProtection="1">
      <protection hidden="1"/>
    </xf>
    <xf numFmtId="18" fontId="0" fillId="6" borderId="0" xfId="0" applyNumberFormat="1" applyFill="1" applyProtection="1">
      <protection hidden="1"/>
    </xf>
    <xf numFmtId="0" fontId="18" fillId="6" borderId="0" xfId="0" applyFont="1" applyFill="1" applyProtection="1">
      <protection hidden="1"/>
    </xf>
    <xf numFmtId="0" fontId="10" fillId="3" borderId="1" xfId="0" applyFont="1" applyFill="1" applyBorder="1" applyAlignment="1" applyProtection="1">
      <alignment vertical="center"/>
      <protection locked="0"/>
    </xf>
    <xf numFmtId="49" fontId="10" fillId="3" borderId="1" xfId="0" applyNumberFormat="1" applyFont="1" applyFill="1" applyBorder="1" applyAlignment="1" applyProtection="1">
      <alignment horizontal="right" vertical="center"/>
      <protection locked="0"/>
    </xf>
    <xf numFmtId="0" fontId="10" fillId="3" borderId="1" xfId="0" applyFont="1" applyFill="1" applyBorder="1" applyAlignment="1" applyProtection="1">
      <alignment horizontal="right" vertical="center"/>
      <protection locked="0"/>
    </xf>
    <xf numFmtId="0" fontId="28" fillId="6" borderId="0" xfId="0" applyFont="1" applyFill="1" applyAlignment="1" applyProtection="1">
      <alignment horizontal="center" vertical="center"/>
      <protection hidden="1"/>
    </xf>
    <xf numFmtId="10" fontId="0" fillId="8" borderId="1" xfId="1" applyNumberFormat="1" applyFont="1" applyFill="1" applyBorder="1" applyAlignment="1" applyProtection="1">
      <alignment vertical="center"/>
      <protection hidden="1"/>
    </xf>
    <xf numFmtId="0" fontId="0" fillId="8" borderId="1" xfId="1" applyNumberFormat="1" applyFont="1" applyFill="1" applyBorder="1" applyAlignment="1" applyProtection="1">
      <alignment vertical="center"/>
      <protection hidden="1"/>
    </xf>
    <xf numFmtId="0" fontId="26" fillId="6" borderId="21" xfId="0" applyFont="1" applyFill="1" applyBorder="1" applyAlignment="1" applyProtection="1">
      <alignment horizontal="center" vertical="center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33" fillId="4" borderId="0" xfId="0" applyFont="1" applyFill="1" applyAlignment="1" applyProtection="1">
      <alignment vertical="center"/>
      <protection hidden="1"/>
    </xf>
    <xf numFmtId="0" fontId="11" fillId="5" borderId="1" xfId="0" applyFont="1" applyFill="1" applyBorder="1" applyAlignment="1" applyProtection="1">
      <alignment vertical="center"/>
      <protection hidden="1"/>
    </xf>
    <xf numFmtId="164" fontId="32" fillId="8" borderId="1" xfId="0" applyNumberFormat="1" applyFont="1" applyFill="1" applyBorder="1" applyAlignment="1" applyProtection="1">
      <alignment vertical="center"/>
      <protection hidden="1"/>
    </xf>
    <xf numFmtId="0" fontId="32" fillId="8" borderId="1" xfId="0" applyFont="1" applyFill="1" applyBorder="1" applyAlignment="1" applyProtection="1">
      <alignment vertical="center"/>
      <protection hidden="1"/>
    </xf>
    <xf numFmtId="10" fontId="32" fillId="8" borderId="1" xfId="1" applyNumberFormat="1" applyFont="1" applyFill="1" applyBorder="1" applyAlignment="1" applyProtection="1">
      <alignment vertical="center"/>
      <protection hidden="1"/>
    </xf>
    <xf numFmtId="0" fontId="32" fillId="8" borderId="1" xfId="1" applyNumberFormat="1" applyFont="1" applyFill="1" applyBorder="1" applyAlignment="1" applyProtection="1">
      <alignment vertical="center"/>
      <protection hidden="1"/>
    </xf>
    <xf numFmtId="0" fontId="34" fillId="3" borderId="1" xfId="0" applyFont="1" applyFill="1" applyBorder="1" applyAlignment="1" applyProtection="1">
      <alignment horizontal="right" vertical="center"/>
      <protection locked="0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27" fillId="9" borderId="3" xfId="2" applyFont="1" applyFill="1" applyBorder="1" applyAlignment="1" applyProtection="1">
      <alignment horizontal="center" vertical="center"/>
      <protection hidden="1"/>
    </xf>
    <xf numFmtId="0" fontId="27" fillId="9" borderId="4" xfId="2" applyFont="1" applyFill="1" applyBorder="1" applyAlignment="1" applyProtection="1">
      <alignment horizontal="center" vertical="center"/>
      <protection hidden="1"/>
    </xf>
    <xf numFmtId="0" fontId="27" fillId="9" borderId="2" xfId="2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49" fontId="15" fillId="3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3" borderId="3" xfId="0" applyNumberFormat="1" applyFont="1" applyFill="1" applyBorder="1" applyAlignment="1" applyProtection="1">
      <alignment horizontal="left" vertical="center"/>
      <protection locked="0"/>
    </xf>
    <xf numFmtId="14" fontId="15" fillId="3" borderId="4" xfId="0" applyNumberFormat="1" applyFont="1" applyFill="1" applyBorder="1" applyAlignment="1" applyProtection="1">
      <alignment horizontal="left" vertical="center"/>
      <protection locked="0"/>
    </xf>
    <xf numFmtId="14" fontId="15" fillId="3" borderId="2" xfId="0" applyNumberFormat="1" applyFont="1" applyFill="1" applyBorder="1" applyAlignment="1" applyProtection="1">
      <alignment horizontal="left" vertical="center"/>
      <protection locked="0"/>
    </xf>
    <xf numFmtId="0" fontId="30" fillId="6" borderId="1" xfId="0" applyFont="1" applyFill="1" applyBorder="1" applyAlignment="1" applyProtection="1">
      <alignment horizontal="center" vertical="center"/>
      <protection hidden="1"/>
    </xf>
    <xf numFmtId="0" fontId="31" fillId="6" borderId="22" xfId="0" applyFont="1" applyFill="1" applyBorder="1" applyAlignment="1" applyProtection="1">
      <alignment horizontal="left" vertical="center" wrapText="1"/>
      <protection hidden="1"/>
    </xf>
    <xf numFmtId="0" fontId="20" fillId="6" borderId="22" xfId="0" applyFont="1" applyFill="1" applyBorder="1" applyAlignment="1" applyProtection="1">
      <alignment horizontal="left" vertical="center" wrapText="1"/>
      <protection hidden="1"/>
    </xf>
    <xf numFmtId="0" fontId="20" fillId="6" borderId="0" xfId="0" applyFont="1" applyFill="1" applyAlignment="1" applyProtection="1">
      <alignment horizontal="left" vertical="center" wrapText="1"/>
      <protection hidden="1"/>
    </xf>
    <xf numFmtId="0" fontId="7" fillId="3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right" vertical="center"/>
    </xf>
    <xf numFmtId="0" fontId="7" fillId="2" borderId="17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right" vertical="center"/>
    </xf>
    <xf numFmtId="0" fontId="7" fillId="2" borderId="1" xfId="0" applyFont="1" applyFill="1" applyBorder="1" applyAlignment="1" applyProtection="1">
      <alignment horizontal="center" vertical="center" textRotation="90"/>
      <protection hidden="1"/>
    </xf>
    <xf numFmtId="0" fontId="7" fillId="3" borderId="23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12" fillId="4" borderId="5" xfId="0" applyFont="1" applyFill="1" applyBorder="1" applyAlignment="1" applyProtection="1">
      <alignment horizontal="center" vertical="center"/>
      <protection hidden="1"/>
    </xf>
    <xf numFmtId="0" fontId="12" fillId="4" borderId="6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3" fillId="4" borderId="0" xfId="0" applyFont="1" applyFill="1" applyAlignment="1" applyProtection="1">
      <alignment horizontal="center" vertical="center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14" fontId="16" fillId="5" borderId="1" xfId="0" applyNumberFormat="1" applyFont="1" applyFill="1" applyBorder="1" applyAlignment="1" applyProtection="1">
      <alignment horizontal="left" vertical="center"/>
      <protection hidden="1"/>
    </xf>
    <xf numFmtId="0" fontId="14" fillId="4" borderId="1" xfId="0" applyFont="1" applyFill="1" applyBorder="1" applyAlignment="1" applyProtection="1">
      <alignment horizontal="center" vertical="center" textRotation="90"/>
      <protection hidden="1"/>
    </xf>
    <xf numFmtId="0" fontId="14" fillId="4" borderId="13" xfId="0" applyFont="1" applyFill="1" applyBorder="1" applyAlignment="1" applyProtection="1">
      <alignment horizontal="center" vertical="center" textRotation="90"/>
      <protection hidden="1"/>
    </xf>
    <xf numFmtId="0" fontId="6" fillId="4" borderId="10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11" xfId="0" applyFont="1" applyFill="1" applyBorder="1" applyAlignment="1" applyProtection="1">
      <alignment horizontal="center" vertical="center"/>
      <protection hidden="1"/>
    </xf>
    <xf numFmtId="0" fontId="11" fillId="4" borderId="16" xfId="0" applyFont="1" applyFill="1" applyBorder="1" applyAlignment="1" applyProtection="1">
      <alignment horizontal="right" vertical="center"/>
      <protection hidden="1"/>
    </xf>
    <xf numFmtId="0" fontId="11" fillId="4" borderId="27" xfId="0" applyFont="1" applyFill="1" applyBorder="1" applyAlignment="1" applyProtection="1">
      <alignment horizontal="right" vertical="center"/>
      <protection hidden="1"/>
    </xf>
    <xf numFmtId="0" fontId="11" fillId="4" borderId="17" xfId="0" applyFont="1" applyFill="1" applyBorder="1" applyAlignment="1" applyProtection="1">
      <alignment horizontal="right" vertical="center"/>
      <protection hidden="1"/>
    </xf>
    <xf numFmtId="49" fontId="16" fillId="5" borderId="16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27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17" xfId="0" applyNumberFormat="1" applyFont="1" applyFill="1" applyBorder="1" applyAlignment="1" applyProtection="1">
      <alignment horizontal="left" vertical="center" wrapText="1"/>
      <protection hidden="1"/>
    </xf>
    <xf numFmtId="0" fontId="11" fillId="4" borderId="16" xfId="0" applyFont="1" applyFill="1" applyBorder="1" applyAlignment="1" applyProtection="1">
      <alignment horizontal="center" vertical="center"/>
      <protection hidden="1"/>
    </xf>
    <xf numFmtId="0" fontId="11" fillId="4" borderId="17" xfId="0" applyFont="1" applyFill="1" applyBorder="1" applyAlignment="1" applyProtection="1">
      <alignment horizontal="center" vertical="center"/>
      <protection hidden="1"/>
    </xf>
    <xf numFmtId="0" fontId="23" fillId="0" borderId="18" xfId="0" applyFont="1" applyBorder="1" applyAlignment="1" applyProtection="1">
      <alignment horizontal="center" vertical="center"/>
      <protection hidden="1"/>
    </xf>
    <xf numFmtId="14" fontId="16" fillId="5" borderId="3" xfId="0" applyNumberFormat="1" applyFont="1" applyFill="1" applyBorder="1" applyAlignment="1" applyProtection="1">
      <alignment horizontal="left" vertical="center"/>
      <protection hidden="1"/>
    </xf>
    <xf numFmtId="14" fontId="16" fillId="5" borderId="4" xfId="0" applyNumberFormat="1" applyFont="1" applyFill="1" applyBorder="1" applyAlignment="1" applyProtection="1">
      <alignment horizontal="left" vertical="center"/>
      <protection hidden="1"/>
    </xf>
    <xf numFmtId="14" fontId="16" fillId="5" borderId="2" xfId="0" applyNumberFormat="1" applyFont="1" applyFill="1" applyBorder="1" applyAlignment="1" applyProtection="1">
      <alignment horizontal="left" vertical="center"/>
      <protection hidden="1"/>
    </xf>
    <xf numFmtId="0" fontId="28" fillId="6" borderId="18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right" vertical="center"/>
      <protection hidden="1"/>
    </xf>
    <xf numFmtId="49" fontId="16" fillId="5" borderId="23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22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24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28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0" xfId="0" applyNumberFormat="1" applyFont="1" applyFill="1" applyAlignment="1" applyProtection="1">
      <alignment horizontal="left" vertical="center" wrapText="1"/>
      <protection hidden="1"/>
    </xf>
    <xf numFmtId="49" fontId="16" fillId="5" borderId="29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25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18" xfId="0" applyNumberFormat="1" applyFont="1" applyFill="1" applyBorder="1" applyAlignment="1" applyProtection="1">
      <alignment horizontal="left" vertical="center" wrapText="1"/>
      <protection hidden="1"/>
    </xf>
    <xf numFmtId="49" fontId="16" fillId="5" borderId="26" xfId="0" applyNumberFormat="1" applyFont="1" applyFill="1" applyBorder="1" applyAlignment="1" applyProtection="1">
      <alignment horizontal="left" vertical="center" wrapText="1"/>
      <protection hidden="1"/>
    </xf>
    <xf numFmtId="0" fontId="1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9" fillId="4" borderId="5" xfId="0" applyFont="1" applyFill="1" applyBorder="1" applyAlignment="1" applyProtection="1">
      <alignment horizontal="center"/>
      <protection hidden="1"/>
    </xf>
    <xf numFmtId="0" fontId="29" fillId="4" borderId="6" xfId="0" applyFont="1" applyFill="1" applyBorder="1" applyAlignment="1" applyProtection="1">
      <alignment horizontal="center"/>
      <protection hidden="1"/>
    </xf>
    <xf numFmtId="0" fontId="29" fillId="4" borderId="7" xfId="0" applyFont="1" applyFill="1" applyBorder="1" applyAlignment="1" applyProtection="1">
      <alignment horizontal="center"/>
      <protection hidden="1"/>
    </xf>
    <xf numFmtId="0" fontId="22" fillId="3" borderId="1" xfId="0" applyFont="1" applyFill="1" applyBorder="1" applyAlignment="1" applyProtection="1">
      <alignment horizontal="left" vertical="center"/>
      <protection hidden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0F0F0"/>
      <color rgb="FFFEFEFE"/>
      <color rgb="FFFF5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Cumulative speed</a:t>
            </a:r>
          </a:p>
        </c:rich>
      </c:tx>
      <c:layout>
        <c:manualLayout>
          <c:xMode val="edge"/>
          <c:yMode val="edge"/>
          <c:x val="0.4167997798103813"/>
          <c:y val="3.7037109587816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Cumulative speed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Calculations!$K$5:$K$18</c:f>
              <c:numCache>
                <c:formatCode>General</c:formatCode>
                <c:ptCount val="14"/>
                <c:pt idx="0">
                  <c:v>9</c:v>
                </c:pt>
                <c:pt idx="1">
                  <c:v>19</c:v>
                </c:pt>
                <c:pt idx="2">
                  <c:v>29</c:v>
                </c:pt>
                <c:pt idx="3">
                  <c:v>39</c:v>
                </c:pt>
                <c:pt idx="4">
                  <c:v>49</c:v>
                </c:pt>
                <c:pt idx="5">
                  <c:v>59</c:v>
                </c:pt>
                <c:pt idx="6">
                  <c:v>69</c:v>
                </c:pt>
                <c:pt idx="7">
                  <c:v>79</c:v>
                </c:pt>
                <c:pt idx="8">
                  <c:v>89</c:v>
                </c:pt>
                <c:pt idx="9">
                  <c:v>99</c:v>
                </c:pt>
                <c:pt idx="10">
                  <c:v>109</c:v>
                </c:pt>
                <c:pt idx="11">
                  <c:v>119</c:v>
                </c:pt>
                <c:pt idx="12">
                  <c:v>129</c:v>
                </c:pt>
                <c:pt idx="13">
                  <c:v>139</c:v>
                </c:pt>
              </c:numCache>
            </c:numRef>
          </c:xVal>
          <c:yVal>
            <c:numRef>
              <c:f>Calculations!$N$5:$N$18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3D-4C75-B6AB-FB7EA4B06ADC}"/>
            </c:ext>
          </c:extLst>
        </c:ser>
        <c:ser>
          <c:idx val="2"/>
          <c:order val="1"/>
          <c:tx>
            <c:v>Mean speed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accent2"/>
                </a:solidFill>
                <a:prstDash val="dash"/>
                <a:round/>
              </a:ln>
              <a:effectLst/>
            </c:spPr>
          </c:errBars>
          <c:xVal>
            <c:strRef>
              <c:f>Results!$D$12</c:f>
            </c:strRef>
          </c:xVal>
          <c:yVal>
            <c:numLit>
              <c:formatCode>General</c:formatCode>
              <c:ptCount val="1"/>
              <c:pt idx="0">
                <c:v>125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3E4-4DBF-8050-E3AB09238887}"/>
            </c:ext>
          </c:extLst>
        </c:ser>
        <c:ser>
          <c:idx val="1"/>
          <c:order val="2"/>
          <c:tx>
            <c:v>85th percentile</c:v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rgbClr val="FF0000"/>
                </a:solidFill>
                <a:prstDash val="dash"/>
                <a:round/>
              </a:ln>
              <a:effectLst/>
            </c:spPr>
          </c:errBars>
          <c:xVal>
            <c:strRef>
              <c:f>Results!$E$12</c:f>
            </c:strRef>
          </c:xVal>
          <c:yVal>
            <c:numLit>
              <c:formatCode>General</c:formatCode>
              <c:ptCount val="1"/>
              <c:pt idx="0">
                <c:v>125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523D-4C75-B6AB-FB7EA4B0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735839"/>
        <c:axId val="430726271"/>
      </c:scatterChart>
      <c:valAx>
        <c:axId val="430735839"/>
        <c:scaling>
          <c:orientation val="minMax"/>
          <c:max val="1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Config!$J$2</c:f>
              <c:strCache>
                <c:ptCount val="1"/>
                <c:pt idx="0">
                  <c:v>Travel speed (kph)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26271"/>
        <c:crosses val="autoZero"/>
        <c:crossBetween val="midCat"/>
      </c:valAx>
      <c:valAx>
        <c:axId val="430726271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Number of vehicles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35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aseline="0"/>
              <a:t>Vehicle s</a:t>
            </a:r>
            <a:r>
              <a:rPr lang="en-AU"/>
              <a:t>peed 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Distribution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Calculations!$K$5:$K$15</c:f>
              <c:numCache>
                <c:formatCode>General</c:formatCode>
                <c:ptCount val="11"/>
                <c:pt idx="0">
                  <c:v>9</c:v>
                </c:pt>
                <c:pt idx="1">
                  <c:v>19</c:v>
                </c:pt>
                <c:pt idx="2">
                  <c:v>29</c:v>
                </c:pt>
                <c:pt idx="3">
                  <c:v>39</c:v>
                </c:pt>
                <c:pt idx="4">
                  <c:v>49</c:v>
                </c:pt>
                <c:pt idx="5">
                  <c:v>59</c:v>
                </c:pt>
                <c:pt idx="6">
                  <c:v>69</c:v>
                </c:pt>
                <c:pt idx="7">
                  <c:v>79</c:v>
                </c:pt>
                <c:pt idx="8">
                  <c:v>89</c:v>
                </c:pt>
                <c:pt idx="9">
                  <c:v>99</c:v>
                </c:pt>
                <c:pt idx="10">
                  <c:v>109</c:v>
                </c:pt>
              </c:numCache>
            </c:numRef>
          </c:xVal>
          <c:yVal>
            <c:numRef>
              <c:f>Calculations!$P$5:$P$18</c:f>
              <c:numCache>
                <c:formatCode>General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C1-465F-A768-37844CC53AB0}"/>
            </c:ext>
          </c:extLst>
        </c:ser>
        <c:ser>
          <c:idx val="1"/>
          <c:order val="1"/>
          <c:tx>
            <c:v>Mean speed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0"/>
            <c:val val="100"/>
            <c:spPr>
              <a:noFill/>
              <a:ln w="12700" cap="flat" cmpd="sng" algn="ctr">
                <a:solidFill>
                  <a:schemeClr val="accent2"/>
                </a:solidFill>
                <a:prstDash val="dash"/>
                <a:round/>
              </a:ln>
              <a:effectLst/>
            </c:spPr>
          </c:errBars>
          <c:xVal>
            <c:strRef>
              <c:f>Results!$D$12</c:f>
            </c:strRef>
          </c:xVal>
          <c:yVal>
            <c:numLit>
              <c:formatCode>General</c:formatCode>
              <c:ptCount val="1"/>
              <c:pt idx="0">
                <c:v>100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D6ED-42D2-9D7E-BA862331A2DD}"/>
            </c:ext>
          </c:extLst>
        </c:ser>
        <c:ser>
          <c:idx val="2"/>
          <c:order val="2"/>
          <c:tx>
            <c:v>85th percentile</c:v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rgbClr val="FF0000"/>
                </a:solidFill>
                <a:prstDash val="dash"/>
                <a:round/>
              </a:ln>
              <a:effectLst/>
            </c:spPr>
          </c:errBars>
          <c:xVal>
            <c:strRef>
              <c:f>Results!$E$12</c:f>
            </c:strRef>
          </c:xVal>
          <c:yVal>
            <c:numLit>
              <c:formatCode>General</c:formatCode>
              <c:ptCount val="1"/>
              <c:pt idx="0">
                <c:v>100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7C1-465F-A768-37844CC53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9161583"/>
        <c:axId val="1849159503"/>
      </c:scatterChart>
      <c:valAx>
        <c:axId val="18491615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Config!$J$2</c:f>
              <c:strCache>
                <c:ptCount val="1"/>
                <c:pt idx="0">
                  <c:v>Travel speed (kph)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9159503"/>
        <c:crosses val="autoZero"/>
        <c:crossBetween val="midCat"/>
      </c:valAx>
      <c:valAx>
        <c:axId val="1849159503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Number of vehicles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9161583"/>
        <c:crosses val="autoZero"/>
        <c:crossBetween val="midCat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ETTING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ETTINGS!A1"/><Relationship Id="rId1" Type="http://schemas.openxmlformats.org/officeDocument/2006/relationships/hyperlink" Target="#Result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SETTINGS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4" Type="http://schemas.openxmlformats.org/officeDocument/2006/relationships/image" Target="../media/image7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hyperlink" Target="#SETTINGS!A1"/><Relationship Id="rId6" Type="http://schemas.openxmlformats.org/officeDocument/2006/relationships/image" Target="../media/image16.gif"/><Relationship Id="rId5" Type="http://schemas.openxmlformats.org/officeDocument/2006/relationships/image" Target="../media/image15.png"/><Relationship Id="rId4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605502</xdr:colOff>
      <xdr:row>11</xdr:row>
      <xdr:rowOff>15116</xdr:rowOff>
    </xdr:from>
    <xdr:to>
      <xdr:col>1</xdr:col>
      <xdr:colOff>1176217</xdr:colOff>
      <xdr:row>21</xdr:row>
      <xdr:rowOff>220280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1053737" y="2939851"/>
          <a:ext cx="551665" cy="2625635"/>
          <a:chOff x="4616617" y="2949742"/>
          <a:chExt cx="543426" cy="2631532"/>
        </a:xfrm>
      </xdr:grpSpPr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CxnSpPr/>
        </xdr:nvCxnSpPr>
        <xdr:spPr>
          <a:xfrm>
            <a:off x="4624638" y="2949742"/>
            <a:ext cx="0" cy="2631532"/>
          </a:xfrm>
          <a:prstGeom prst="line">
            <a:avLst/>
          </a:prstGeom>
          <a:ln w="19050">
            <a:solidFill>
              <a:schemeClr val="tx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Straight Arrow Connector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CxnSpPr/>
        </xdr:nvCxnSpPr>
        <xdr:spPr>
          <a:xfrm>
            <a:off x="4616617" y="3324726"/>
            <a:ext cx="543426" cy="0"/>
          </a:xfrm>
          <a:prstGeom prst="straightConnector1">
            <a:avLst/>
          </a:prstGeom>
          <a:ln w="19050"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Straight Arrow Connector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CxnSpPr/>
        </xdr:nvCxnSpPr>
        <xdr:spPr>
          <a:xfrm>
            <a:off x="4616617" y="4072188"/>
            <a:ext cx="543426" cy="0"/>
          </a:xfrm>
          <a:prstGeom prst="straightConnector1">
            <a:avLst/>
          </a:prstGeom>
          <a:ln w="19050"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Arrow Connector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CxnSpPr/>
        </xdr:nvCxnSpPr>
        <xdr:spPr>
          <a:xfrm>
            <a:off x="4616617" y="4816141"/>
            <a:ext cx="543426" cy="0"/>
          </a:xfrm>
          <a:prstGeom prst="straightConnector1">
            <a:avLst/>
          </a:prstGeom>
          <a:ln w="19050"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CxnSpPr/>
        </xdr:nvCxnSpPr>
        <xdr:spPr>
          <a:xfrm>
            <a:off x="4616617" y="5570120"/>
            <a:ext cx="543426" cy="0"/>
          </a:xfrm>
          <a:prstGeom prst="straightConnector1">
            <a:avLst/>
          </a:prstGeom>
          <a:ln w="19050"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246529</xdr:colOff>
      <xdr:row>26</xdr:row>
      <xdr:rowOff>44824</xdr:rowOff>
    </xdr:from>
    <xdr:to>
      <xdr:col>9</xdr:col>
      <xdr:colOff>235323</xdr:colOff>
      <xdr:row>28</xdr:row>
      <xdr:rowOff>167824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D49095-05A8-4A0F-8202-108F84CF4CFF}"/>
            </a:ext>
          </a:extLst>
        </xdr:cNvPr>
        <xdr:cNvGrpSpPr/>
      </xdr:nvGrpSpPr>
      <xdr:grpSpPr>
        <a:xfrm>
          <a:off x="246529" y="6510618"/>
          <a:ext cx="7608794" cy="504000"/>
          <a:chOff x="698227" y="8677961"/>
          <a:chExt cx="9019292" cy="5040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0C72EC3-6274-1061-FE27-D55F3E7A5D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227" y="8677961"/>
            <a:ext cx="1093748" cy="50400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46E175E3-6CC3-0320-C63B-815436BDCB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77120" y="8677961"/>
            <a:ext cx="2540399" cy="504000"/>
          </a:xfrm>
          <a:prstGeom prst="rect">
            <a:avLst/>
          </a:prstGeom>
        </xdr:spPr>
      </xdr:pic>
      <xdr:pic>
        <xdr:nvPicPr>
          <xdr:cNvPr id="7" name="Picture 6" descr="Ein Bild, das Text, Schrift, Screenshot, Grafiken enthält.&#10;&#10;Automatisch generierte Beschreibung">
            <a:extLst>
              <a:ext uri="{FF2B5EF4-FFF2-40B4-BE49-F238E27FC236}">
                <a16:creationId xmlns:a16="http://schemas.microsoft.com/office/drawing/2014/main" id="{8DC6C90F-3ECD-F057-9FC6-EB70CE6070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539913" y="8677961"/>
            <a:ext cx="3929119" cy="50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74206</xdr:colOff>
      <xdr:row>1</xdr:row>
      <xdr:rowOff>20729</xdr:rowOff>
    </xdr:from>
    <xdr:to>
      <xdr:col>7</xdr:col>
      <xdr:colOff>796582</xdr:colOff>
      <xdr:row>4</xdr:row>
      <xdr:rowOff>170171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/>
        </xdr:cNvSpPr>
      </xdr:nvSpPr>
      <xdr:spPr>
        <a:xfrm>
          <a:off x="5576294" y="200023"/>
          <a:ext cx="722376" cy="6949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31750" h="3175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000" b="1">
              <a:solidFill>
                <a:sysClr val="windowText" lastClr="000000"/>
              </a:solidFill>
            </a:rPr>
            <a:t>SETTINGS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420445</xdr:colOff>
      <xdr:row>4</xdr:row>
      <xdr:rowOff>95248</xdr:rowOff>
    </xdr:from>
    <xdr:to>
      <xdr:col>12</xdr:col>
      <xdr:colOff>13151</xdr:colOff>
      <xdr:row>6</xdr:row>
      <xdr:rowOff>123836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300857" y="1428748"/>
          <a:ext cx="1296000" cy="432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  <a:effectLst/>
        <a:scene3d>
          <a:camera prst="orthographicFront"/>
          <a:lightRig rig="threePt" dir="t"/>
        </a:scene3d>
        <a:sp3d>
          <a:bevelT w="31750" h="31750"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200" b="1"/>
            <a:t>RESULTS</a:t>
          </a:r>
        </a:p>
      </xdr:txBody>
    </xdr:sp>
    <xdr:clientData/>
  </xdr:twoCellAnchor>
  <xdr:twoCellAnchor>
    <xdr:from>
      <xdr:col>12</xdr:col>
      <xdr:colOff>571502</xdr:colOff>
      <xdr:row>4</xdr:row>
      <xdr:rowOff>95248</xdr:rowOff>
    </xdr:from>
    <xdr:to>
      <xdr:col>14</xdr:col>
      <xdr:colOff>679679</xdr:colOff>
      <xdr:row>6</xdr:row>
      <xdr:rowOff>123836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155208" y="1428748"/>
          <a:ext cx="1296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31750" h="3175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SETTING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632047</xdr:colOff>
      <xdr:row>3</xdr:row>
      <xdr:rowOff>91850</xdr:rowOff>
    </xdr:from>
    <xdr:to>
      <xdr:col>9</xdr:col>
      <xdr:colOff>914587</xdr:colOff>
      <xdr:row>5</xdr:row>
      <xdr:rowOff>118085</xdr:rowOff>
    </xdr:to>
    <xdr:sp macro="" textlink="">
      <xdr:nvSpPr>
        <xdr:cNvPr id="7" name="Rectangl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7676737" y="1010060"/>
          <a:ext cx="1296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31750" h="3175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SETTING</a:t>
          </a:r>
        </a:p>
      </xdr:txBody>
    </xdr:sp>
    <xdr:clientData fPrintsWithSheet="0"/>
  </xdr:twoCellAnchor>
  <xdr:twoCellAnchor editAs="absolute">
    <xdr:from>
      <xdr:col>2</xdr:col>
      <xdr:colOff>18599</xdr:colOff>
      <xdr:row>39</xdr:row>
      <xdr:rowOff>134500</xdr:rowOff>
    </xdr:from>
    <xdr:to>
      <xdr:col>9</xdr:col>
      <xdr:colOff>971039</xdr:colOff>
      <xdr:row>60</xdr:row>
      <xdr:rowOff>97810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18599</xdr:colOff>
      <xdr:row>17</xdr:row>
      <xdr:rowOff>60012</xdr:rowOff>
    </xdr:from>
    <xdr:to>
      <xdr:col>9</xdr:col>
      <xdr:colOff>971039</xdr:colOff>
      <xdr:row>38</xdr:row>
      <xdr:rowOff>17607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0</xdr:col>
      <xdr:colOff>771525</xdr:colOff>
      <xdr:row>2</xdr:row>
      <xdr:rowOff>0</xdr:rowOff>
    </xdr:to>
    <xdr:pic>
      <xdr:nvPicPr>
        <xdr:cNvPr id="3" name="Graphic 2" descr="Car with solid fill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371475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504825</xdr:rowOff>
    </xdr:from>
    <xdr:to>
      <xdr:col>0</xdr:col>
      <xdr:colOff>819150</xdr:colOff>
      <xdr:row>3</xdr:row>
      <xdr:rowOff>85725</xdr:rowOff>
    </xdr:to>
    <xdr:pic>
      <xdr:nvPicPr>
        <xdr:cNvPr id="5" name="Graphic 4" descr="Truck with solid fill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90500" y="885825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</xdr:row>
      <xdr:rowOff>0</xdr:rowOff>
    </xdr:from>
    <xdr:to>
      <xdr:col>0</xdr:col>
      <xdr:colOff>771525</xdr:colOff>
      <xdr:row>4</xdr:row>
      <xdr:rowOff>9525</xdr:rowOff>
    </xdr:to>
    <xdr:pic>
      <xdr:nvPicPr>
        <xdr:cNvPr id="7" name="Graphic 6" descr="Motorcycle with solid fill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38125" y="14287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280988</xdr:colOff>
      <xdr:row>4</xdr:row>
      <xdr:rowOff>28575</xdr:rowOff>
    </xdr:from>
    <xdr:to>
      <xdr:col>0</xdr:col>
      <xdr:colOff>728663</xdr:colOff>
      <xdr:row>4</xdr:row>
      <xdr:rowOff>476250</xdr:rowOff>
    </xdr:to>
    <xdr:pic>
      <xdr:nvPicPr>
        <xdr:cNvPr id="9" name="Graphic 8" descr="Gears with solid fill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80988" y="1981200"/>
          <a:ext cx="447675" cy="447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</xdr:colOff>
      <xdr:row>0</xdr:row>
      <xdr:rowOff>58238</xdr:rowOff>
    </xdr:from>
    <xdr:to>
      <xdr:col>3</xdr:col>
      <xdr:colOff>59928</xdr:colOff>
      <xdr:row>2</xdr:row>
      <xdr:rowOff>97808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12965" y="54428"/>
          <a:ext cx="1296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31750" h="3175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SETTINGS</a:t>
          </a:r>
        </a:p>
      </xdr:txBody>
    </xdr:sp>
    <xdr:clientData fPrintsWithSheet="0"/>
  </xdr:twoCellAnchor>
  <xdr:twoCellAnchor>
    <xdr:from>
      <xdr:col>2</xdr:col>
      <xdr:colOff>494609</xdr:colOff>
      <xdr:row>18</xdr:row>
      <xdr:rowOff>111878</xdr:rowOff>
    </xdr:from>
    <xdr:to>
      <xdr:col>5</xdr:col>
      <xdr:colOff>17319</xdr:colOff>
      <xdr:row>21</xdr:row>
      <xdr:rowOff>142355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A05FD29-D653-4660-87A8-436FFAD6B0A1}"/>
            </a:ext>
          </a:extLst>
        </xdr:cNvPr>
        <xdr:cNvSpPr txBox="1"/>
      </xdr:nvSpPr>
      <xdr:spPr>
        <a:xfrm>
          <a:off x="1447109" y="3367696"/>
          <a:ext cx="1393074" cy="5500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Note on the required</a:t>
          </a:r>
          <a:r>
            <a:rPr lang="en-AU" sz="1100" baseline="0"/>
            <a:t> measuring distance</a:t>
          </a:r>
          <a:endParaRPr lang="en-AU" sz="1100"/>
        </a:p>
      </xdr:txBody>
    </xdr:sp>
    <xdr:clientData/>
  </xdr:twoCellAnchor>
  <xdr:twoCellAnchor>
    <xdr:from>
      <xdr:col>5</xdr:col>
      <xdr:colOff>21129</xdr:colOff>
      <xdr:row>20</xdr:row>
      <xdr:rowOff>17318</xdr:rowOff>
    </xdr:from>
    <xdr:to>
      <xdr:col>5</xdr:col>
      <xdr:colOff>502227</xdr:colOff>
      <xdr:row>20</xdr:row>
      <xdr:rowOff>39573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FEAEF7C3-84E1-4E5C-A508-EDAA5562A6EA}"/>
            </a:ext>
          </a:extLst>
        </xdr:cNvPr>
        <xdr:cNvCxnSpPr>
          <a:stCxn id="54" idx="3"/>
        </xdr:cNvCxnSpPr>
      </xdr:nvCxnSpPr>
      <xdr:spPr>
        <a:xfrm flipV="1">
          <a:off x="2843993" y="3619500"/>
          <a:ext cx="481098" cy="2225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283412</xdr:colOff>
      <xdr:row>50</xdr:row>
      <xdr:rowOff>21018</xdr:rowOff>
    </xdr:from>
    <xdr:to>
      <xdr:col>20</xdr:col>
      <xdr:colOff>320603</xdr:colOff>
      <xdr:row>97</xdr:row>
      <xdr:rowOff>133894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E446B0D-E7BF-4A02-B105-563FB97AB982}"/>
            </a:ext>
          </a:extLst>
        </xdr:cNvPr>
        <xdr:cNvGrpSpPr/>
      </xdr:nvGrpSpPr>
      <xdr:grpSpPr>
        <a:xfrm>
          <a:off x="597177" y="9781342"/>
          <a:ext cx="11534426" cy="9066376"/>
          <a:chOff x="609857" y="1395050"/>
          <a:chExt cx="11929960" cy="842713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0FCE4B7-7E9D-EF4B-011F-56D24325C2D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917"/>
          <a:stretch/>
        </xdr:blipFill>
        <xdr:spPr bwMode="auto">
          <a:xfrm>
            <a:off x="689881" y="2314574"/>
            <a:ext cx="11849936" cy="75076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A6B73ADF-14F8-474F-7DD0-85089D87D033}"/>
              </a:ext>
            </a:extLst>
          </xdr:cNvPr>
          <xdr:cNvGrpSpPr/>
        </xdr:nvGrpSpPr>
        <xdr:grpSpPr>
          <a:xfrm>
            <a:off x="609857" y="1395050"/>
            <a:ext cx="8444887" cy="5813302"/>
            <a:chOff x="858370" y="15139148"/>
            <a:chExt cx="8173571" cy="6275520"/>
          </a:xfrm>
        </xdr:grpSpPr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88A25963-884F-6EEC-3543-391BD121B2DA}"/>
                </a:ext>
              </a:extLst>
            </xdr:cNvPr>
            <xdr:cNvSpPr txBox="1"/>
          </xdr:nvSpPr>
          <xdr:spPr>
            <a:xfrm>
              <a:off x="2297206" y="15139148"/>
              <a:ext cx="2510118" cy="69476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Enter</a:t>
              </a:r>
              <a:r>
                <a:rPr lang="en-AU" sz="1100" baseline="0"/>
                <a:t> date, location, distance, start time, finish time, speed limit, and surveyer information</a:t>
              </a:r>
              <a:endParaRPr lang="en-AU" sz="1100"/>
            </a:p>
          </xdr:txBody>
        </xdr:sp>
        <xdr:cxnSp macro="">
          <xdr:nvCxnSpPr>
            <xdr:cNvPr id="9" name="Straight Arrow Connector 8">
              <a:extLst>
                <a:ext uri="{FF2B5EF4-FFF2-40B4-BE49-F238E27FC236}">
                  <a16:creationId xmlns:a16="http://schemas.microsoft.com/office/drawing/2014/main" id="{3AAED45A-33F8-3E65-3B2D-B1DA61468175}"/>
                </a:ext>
              </a:extLst>
            </xdr:cNvPr>
            <xdr:cNvCxnSpPr>
              <a:stCxn id="8" idx="2"/>
            </xdr:cNvCxnSpPr>
          </xdr:nvCxnSpPr>
          <xdr:spPr>
            <a:xfrm flipH="1">
              <a:off x="2487706" y="15833912"/>
              <a:ext cx="1064559" cy="616323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3DB1C3EF-ED3A-35FC-B734-4117768AAFEA}"/>
                </a:ext>
              </a:extLst>
            </xdr:cNvPr>
            <xdr:cNvCxnSpPr>
              <a:stCxn id="8" idx="2"/>
            </xdr:cNvCxnSpPr>
          </xdr:nvCxnSpPr>
          <xdr:spPr>
            <a:xfrm>
              <a:off x="3552265" y="15833912"/>
              <a:ext cx="2173941" cy="683559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Straight Arrow Connector 10">
              <a:extLst>
                <a:ext uri="{FF2B5EF4-FFF2-40B4-BE49-F238E27FC236}">
                  <a16:creationId xmlns:a16="http://schemas.microsoft.com/office/drawing/2014/main" id="{14C6FBE5-AA2D-9AE4-862D-757C361867E9}"/>
                </a:ext>
              </a:extLst>
            </xdr:cNvPr>
            <xdr:cNvCxnSpPr>
              <a:stCxn id="8" idx="2"/>
            </xdr:cNvCxnSpPr>
          </xdr:nvCxnSpPr>
          <xdr:spPr>
            <a:xfrm>
              <a:off x="3552265" y="15833912"/>
              <a:ext cx="5053853" cy="717176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7CAF83C5-5F63-3EED-3237-49CD98DA2080}"/>
                </a:ext>
              </a:extLst>
            </xdr:cNvPr>
            <xdr:cNvSpPr txBox="1"/>
          </xdr:nvSpPr>
          <xdr:spPr>
            <a:xfrm>
              <a:off x="858370" y="20703990"/>
              <a:ext cx="1999130" cy="710678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Enter</a:t>
              </a:r>
              <a:r>
                <a:rPr lang="en-AU" sz="1100" baseline="0"/>
                <a:t> vehicle type initials: C-Car, T-Truck, M-Motorcacle, O-Other</a:t>
              </a:r>
              <a:endParaRPr lang="en-AU" sz="1100"/>
            </a:p>
          </xdr:txBody>
        </xdr:sp>
        <xdr:cxnSp macro="">
          <xdr:nvCxnSpPr>
            <xdr:cNvPr id="13" name="Straight Arrow Connector 12">
              <a:extLst>
                <a:ext uri="{FF2B5EF4-FFF2-40B4-BE49-F238E27FC236}">
                  <a16:creationId xmlns:a16="http://schemas.microsoft.com/office/drawing/2014/main" id="{C4A663F0-4222-4818-E3AC-AF615E8A696C}"/>
                </a:ext>
              </a:extLst>
            </xdr:cNvPr>
            <xdr:cNvCxnSpPr>
              <a:stCxn id="12" idx="0"/>
            </xdr:cNvCxnSpPr>
          </xdr:nvCxnSpPr>
          <xdr:spPr>
            <a:xfrm flipV="1">
              <a:off x="1857936" y="17492382"/>
              <a:ext cx="136711" cy="321161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Straight Arrow Connector 13">
              <a:extLst>
                <a:ext uri="{FF2B5EF4-FFF2-40B4-BE49-F238E27FC236}">
                  <a16:creationId xmlns:a16="http://schemas.microsoft.com/office/drawing/2014/main" id="{73B0C77A-81E6-A820-CEA0-B5373693F4AD}"/>
                </a:ext>
              </a:extLst>
            </xdr:cNvPr>
            <xdr:cNvCxnSpPr>
              <a:stCxn id="12" idx="3"/>
            </xdr:cNvCxnSpPr>
          </xdr:nvCxnSpPr>
          <xdr:spPr>
            <a:xfrm>
              <a:off x="2857500" y="21059331"/>
              <a:ext cx="661147" cy="231845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879E0876-7373-C543-A3FA-BB6F97037E6E}"/>
                </a:ext>
              </a:extLst>
            </xdr:cNvPr>
            <xdr:cNvSpPr txBox="1"/>
          </xdr:nvSpPr>
          <xdr:spPr>
            <a:xfrm>
              <a:off x="5773270" y="18727273"/>
              <a:ext cx="2362200" cy="54142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Enter</a:t>
              </a:r>
              <a:r>
                <a:rPr lang="en-AU" sz="1100" baseline="0"/>
                <a:t> recorded travel time for each vehicle in seconds</a:t>
              </a:r>
              <a:endParaRPr lang="en-AU" sz="1100"/>
            </a:p>
          </xdr:txBody>
        </xdr:sp>
        <xdr:cxnSp macro="">
          <xdr:nvCxnSpPr>
            <xdr:cNvPr id="16" name="Straight Arrow Connector 15">
              <a:extLst>
                <a:ext uri="{FF2B5EF4-FFF2-40B4-BE49-F238E27FC236}">
                  <a16:creationId xmlns:a16="http://schemas.microsoft.com/office/drawing/2014/main" id="{5C2EEDDA-59E5-9ABC-2233-DCE65EFC2D5A}"/>
                </a:ext>
              </a:extLst>
            </xdr:cNvPr>
            <xdr:cNvCxnSpPr/>
          </xdr:nvCxnSpPr>
          <xdr:spPr>
            <a:xfrm flipH="1" flipV="1">
              <a:off x="5894294" y="17380324"/>
              <a:ext cx="1042147" cy="133350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Straight Arrow Connector 16">
              <a:extLst>
                <a:ext uri="{FF2B5EF4-FFF2-40B4-BE49-F238E27FC236}">
                  <a16:creationId xmlns:a16="http://schemas.microsoft.com/office/drawing/2014/main" id="{67057FA5-1DC7-425A-26A7-98001B5F6B91}"/>
                </a:ext>
              </a:extLst>
            </xdr:cNvPr>
            <xdr:cNvCxnSpPr>
              <a:stCxn id="15" idx="0"/>
            </xdr:cNvCxnSpPr>
          </xdr:nvCxnSpPr>
          <xdr:spPr>
            <a:xfrm flipV="1">
              <a:off x="6954371" y="16293353"/>
              <a:ext cx="2077570" cy="2433921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Straight Arrow Connector 17">
              <a:extLst>
                <a:ext uri="{FF2B5EF4-FFF2-40B4-BE49-F238E27FC236}">
                  <a16:creationId xmlns:a16="http://schemas.microsoft.com/office/drawing/2014/main" id="{618F70F0-A374-4DF3-6518-8FDDB4827C02}"/>
                </a:ext>
              </a:extLst>
            </xdr:cNvPr>
            <xdr:cNvCxnSpPr>
              <a:stCxn id="15" idx="0"/>
            </xdr:cNvCxnSpPr>
          </xdr:nvCxnSpPr>
          <xdr:spPr>
            <a:xfrm flipV="1">
              <a:off x="6954371" y="17437640"/>
              <a:ext cx="1926899" cy="1289633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A7B1D7CD-0804-E659-4FD1-DC6C9471EA83}"/>
                </a:ext>
              </a:extLst>
            </xdr:cNvPr>
            <xdr:cNvSpPr txBox="1"/>
          </xdr:nvSpPr>
          <xdr:spPr>
            <a:xfrm>
              <a:off x="6060141" y="15159320"/>
              <a:ext cx="1671918" cy="349621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Return to settings sheet</a:t>
              </a:r>
            </a:p>
          </xdr:txBody>
        </xdr:sp>
        <xdr:cxnSp macro="">
          <xdr:nvCxnSpPr>
            <xdr:cNvPr id="20" name="Straight Arrow Connector 19">
              <a:extLst>
                <a:ext uri="{FF2B5EF4-FFF2-40B4-BE49-F238E27FC236}">
                  <a16:creationId xmlns:a16="http://schemas.microsoft.com/office/drawing/2014/main" id="{639C89B9-26E6-05C0-F719-8FF5114979CA}"/>
                </a:ext>
              </a:extLst>
            </xdr:cNvPr>
            <xdr:cNvCxnSpPr>
              <a:stCxn id="19" idx="2"/>
            </xdr:cNvCxnSpPr>
          </xdr:nvCxnSpPr>
          <xdr:spPr>
            <a:xfrm flipH="1">
              <a:off x="6701118" y="15508941"/>
              <a:ext cx="194982" cy="806824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554084</xdr:colOff>
      <xdr:row>103</xdr:row>
      <xdr:rowOff>135423</xdr:rowOff>
    </xdr:from>
    <xdr:to>
      <xdr:col>19</xdr:col>
      <xdr:colOff>588917</xdr:colOff>
      <xdr:row>149</xdr:row>
      <xdr:rowOff>95249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99B87F94-30CB-480B-8D96-70C66D615312}"/>
            </a:ext>
          </a:extLst>
        </xdr:cNvPr>
        <xdr:cNvGrpSpPr/>
      </xdr:nvGrpSpPr>
      <xdr:grpSpPr>
        <a:xfrm>
          <a:off x="867849" y="20115511"/>
          <a:ext cx="10926950" cy="8722826"/>
          <a:chOff x="880655" y="1155959"/>
          <a:chExt cx="11301548" cy="8096897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88D7362D-C655-278C-B75B-5815469E16F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1994"/>
          <a:stretch/>
        </xdr:blipFill>
        <xdr:spPr bwMode="auto">
          <a:xfrm>
            <a:off x="880655" y="1716405"/>
            <a:ext cx="11301548" cy="75364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CA951BBB-D991-4D4B-9FCE-1C56D6891BE3}"/>
              </a:ext>
            </a:extLst>
          </xdr:cNvPr>
          <xdr:cNvGrpSpPr/>
        </xdr:nvGrpSpPr>
        <xdr:grpSpPr>
          <a:xfrm>
            <a:off x="1084994" y="1152149"/>
            <a:ext cx="10795624" cy="7642813"/>
            <a:chOff x="1493905" y="26422350"/>
            <a:chExt cx="10505937" cy="8248650"/>
          </a:xfrm>
        </xdr:grpSpPr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DF4C7EF3-0D4A-3443-C551-55F1BCB5AAE0}"/>
                </a:ext>
              </a:extLst>
            </xdr:cNvPr>
            <xdr:cNvSpPr txBox="1"/>
          </xdr:nvSpPr>
          <xdr:spPr>
            <a:xfrm>
              <a:off x="1493905" y="31657300"/>
              <a:ext cx="2013895" cy="66202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Enter</a:t>
              </a:r>
              <a:r>
                <a:rPr lang="en-AU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vehicle type initials: C-Car, T-Truck, M-Motorcacle, O-Other</a:t>
              </a:r>
              <a:endParaRPr lang="de-AT">
                <a:effectLst/>
              </a:endParaRPr>
            </a:p>
          </xdr:txBody>
        </xdr:sp>
        <xdr:cxnSp macro="">
          <xdr:nvCxnSpPr>
            <xdr:cNvPr id="34" name="Straight Arrow Connector 33">
              <a:extLst>
                <a:ext uri="{FF2B5EF4-FFF2-40B4-BE49-F238E27FC236}">
                  <a16:creationId xmlns:a16="http://schemas.microsoft.com/office/drawing/2014/main" id="{81033ADE-3CF4-485A-4F52-1EB47CA7695E}"/>
                </a:ext>
              </a:extLst>
            </xdr:cNvPr>
            <xdr:cNvCxnSpPr>
              <a:stCxn id="31" idx="0"/>
            </xdr:cNvCxnSpPr>
          </xdr:nvCxnSpPr>
          <xdr:spPr>
            <a:xfrm flipH="1" flipV="1">
              <a:off x="2219325" y="29870400"/>
              <a:ext cx="281528" cy="178690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7" name="Straight Arrow Connector 36">
              <a:extLst>
                <a:ext uri="{FF2B5EF4-FFF2-40B4-BE49-F238E27FC236}">
                  <a16:creationId xmlns:a16="http://schemas.microsoft.com/office/drawing/2014/main" id="{FBCA9245-4E4C-019D-7026-E9DBE6DC49FF}"/>
                </a:ext>
              </a:extLst>
            </xdr:cNvPr>
            <xdr:cNvCxnSpPr>
              <a:stCxn id="31" idx="2"/>
            </xdr:cNvCxnSpPr>
          </xdr:nvCxnSpPr>
          <xdr:spPr>
            <a:xfrm>
              <a:off x="2500853" y="32319322"/>
              <a:ext cx="1166272" cy="2351678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2BD70392-FC27-F9F1-D1E7-BC2DB0C8F549}"/>
                </a:ext>
              </a:extLst>
            </xdr:cNvPr>
            <xdr:cNvSpPr txBox="1"/>
          </xdr:nvSpPr>
          <xdr:spPr>
            <a:xfrm>
              <a:off x="5866839" y="31124902"/>
              <a:ext cx="2379647" cy="557208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Enter</a:t>
              </a:r>
              <a:r>
                <a:rPr lang="en-AU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recorded travel time for each vehicle in seconds</a:t>
              </a:r>
              <a:endParaRPr lang="de-AT">
                <a:effectLst/>
              </a:endParaRPr>
            </a:p>
          </xdr:txBody>
        </xdr:sp>
        <xdr:cxnSp macro="">
          <xdr:nvCxnSpPr>
            <xdr:cNvPr id="44" name="Straight Arrow Connector 43">
              <a:extLst>
                <a:ext uri="{FF2B5EF4-FFF2-40B4-BE49-F238E27FC236}">
                  <a16:creationId xmlns:a16="http://schemas.microsoft.com/office/drawing/2014/main" id="{BA897EB4-ED5C-2E8C-098F-321245A8EEF0}"/>
                </a:ext>
              </a:extLst>
            </xdr:cNvPr>
            <xdr:cNvCxnSpPr/>
          </xdr:nvCxnSpPr>
          <xdr:spPr>
            <a:xfrm flipH="1" flipV="1">
              <a:off x="5988757" y="29777953"/>
              <a:ext cx="1049844" cy="133350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7" name="Straight Arrow Connector 46">
              <a:extLst>
                <a:ext uri="{FF2B5EF4-FFF2-40B4-BE49-F238E27FC236}">
                  <a16:creationId xmlns:a16="http://schemas.microsoft.com/office/drawing/2014/main" id="{CDF7F2A9-5D9E-08AF-5954-50CE7C4D8C62}"/>
                </a:ext>
              </a:extLst>
            </xdr:cNvPr>
            <xdr:cNvCxnSpPr>
              <a:stCxn id="41" idx="0"/>
            </xdr:cNvCxnSpPr>
          </xdr:nvCxnSpPr>
          <xdr:spPr>
            <a:xfrm flipH="1" flipV="1">
              <a:off x="6143625" y="27927300"/>
              <a:ext cx="913038" cy="3197602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0" name="Straight Arrow Connector 49">
              <a:extLst>
                <a:ext uri="{FF2B5EF4-FFF2-40B4-BE49-F238E27FC236}">
                  <a16:creationId xmlns:a16="http://schemas.microsoft.com/office/drawing/2014/main" id="{6C1A2B0F-E1AE-4C55-130E-21F18929CCC8}"/>
                </a:ext>
              </a:extLst>
            </xdr:cNvPr>
            <xdr:cNvCxnSpPr>
              <a:stCxn id="41" idx="0"/>
            </xdr:cNvCxnSpPr>
          </xdr:nvCxnSpPr>
          <xdr:spPr>
            <a:xfrm flipV="1">
              <a:off x="7056664" y="29727530"/>
              <a:ext cx="1963897" cy="1397372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16FF5F0E-D2B2-9FF6-FF8B-A8AB7DD08CF7}"/>
                </a:ext>
              </a:extLst>
            </xdr:cNvPr>
            <xdr:cNvSpPr txBox="1"/>
          </xdr:nvSpPr>
          <xdr:spPr>
            <a:xfrm>
              <a:off x="3085540" y="26422350"/>
              <a:ext cx="1543165" cy="4762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General information from settings sheet</a:t>
              </a:r>
            </a:p>
          </xdr:txBody>
        </xdr:sp>
        <xdr:cxnSp macro="">
          <xdr:nvCxnSpPr>
            <xdr:cNvPr id="56" name="Straight Arrow Connector 55">
              <a:extLst>
                <a:ext uri="{FF2B5EF4-FFF2-40B4-BE49-F238E27FC236}">
                  <a16:creationId xmlns:a16="http://schemas.microsoft.com/office/drawing/2014/main" id="{BB721E4D-6A83-F419-E028-69AD9B73D981}"/>
                </a:ext>
              </a:extLst>
            </xdr:cNvPr>
            <xdr:cNvCxnSpPr>
              <a:stCxn id="53" idx="2"/>
            </xdr:cNvCxnSpPr>
          </xdr:nvCxnSpPr>
          <xdr:spPr>
            <a:xfrm>
              <a:off x="3857123" y="26898600"/>
              <a:ext cx="819652" cy="1343025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7" name="TextBox 56">
              <a:extLst>
                <a:ext uri="{FF2B5EF4-FFF2-40B4-BE49-F238E27FC236}">
                  <a16:creationId xmlns:a16="http://schemas.microsoft.com/office/drawing/2014/main" id="{C4734CDD-6EAB-7174-BB38-65238827C82F}"/>
                </a:ext>
              </a:extLst>
            </xdr:cNvPr>
            <xdr:cNvSpPr txBox="1"/>
          </xdr:nvSpPr>
          <xdr:spPr>
            <a:xfrm>
              <a:off x="10315575" y="26584275"/>
              <a:ext cx="1684267" cy="349621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Return to settings sheet</a:t>
              </a:r>
            </a:p>
          </xdr:txBody>
        </xdr:sp>
        <xdr:cxnSp macro="">
          <xdr:nvCxnSpPr>
            <xdr:cNvPr id="58" name="Straight Arrow Connector 57">
              <a:extLst>
                <a:ext uri="{FF2B5EF4-FFF2-40B4-BE49-F238E27FC236}">
                  <a16:creationId xmlns:a16="http://schemas.microsoft.com/office/drawing/2014/main" id="{262A38AF-2585-A08B-14F7-ED4C0C69395E}"/>
                </a:ext>
              </a:extLst>
            </xdr:cNvPr>
            <xdr:cNvCxnSpPr>
              <a:stCxn id="57" idx="2"/>
            </xdr:cNvCxnSpPr>
          </xdr:nvCxnSpPr>
          <xdr:spPr>
            <a:xfrm flipH="1">
              <a:off x="10829925" y="26933896"/>
              <a:ext cx="327784" cy="1364879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9" name="TextBox 58">
              <a:extLst>
                <a:ext uri="{FF2B5EF4-FFF2-40B4-BE49-F238E27FC236}">
                  <a16:creationId xmlns:a16="http://schemas.microsoft.com/office/drawing/2014/main" id="{36B23FD9-9918-5A4F-8185-38BD30740342}"/>
                </a:ext>
              </a:extLst>
            </xdr:cNvPr>
            <xdr:cNvSpPr txBox="1"/>
          </xdr:nvSpPr>
          <xdr:spPr>
            <a:xfrm>
              <a:off x="8486776" y="26565225"/>
              <a:ext cx="1352550" cy="349621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Go to results sheet</a:t>
              </a:r>
            </a:p>
          </xdr:txBody>
        </xdr:sp>
        <xdr:cxnSp macro="">
          <xdr:nvCxnSpPr>
            <xdr:cNvPr id="60" name="Straight Arrow Connector 59">
              <a:extLst>
                <a:ext uri="{FF2B5EF4-FFF2-40B4-BE49-F238E27FC236}">
                  <a16:creationId xmlns:a16="http://schemas.microsoft.com/office/drawing/2014/main" id="{7DFBC4C3-146A-747B-8593-8E6CC103B756}"/>
                </a:ext>
              </a:extLst>
            </xdr:cNvPr>
            <xdr:cNvCxnSpPr>
              <a:stCxn id="59" idx="2"/>
            </xdr:cNvCxnSpPr>
          </xdr:nvCxnSpPr>
          <xdr:spPr>
            <a:xfrm flipH="1">
              <a:off x="8905875" y="26914846"/>
              <a:ext cx="257176" cy="1374404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365487</xdr:colOff>
      <xdr:row>155</xdr:row>
      <xdr:rowOff>131716</xdr:rowOff>
    </xdr:from>
    <xdr:to>
      <xdr:col>20</xdr:col>
      <xdr:colOff>245473</xdr:colOff>
      <xdr:row>209</xdr:row>
      <xdr:rowOff>149677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27C15E48-F0B1-4739-A30A-5A68EBD15768}"/>
            </a:ext>
          </a:extLst>
        </xdr:cNvPr>
        <xdr:cNvGrpSpPr/>
      </xdr:nvGrpSpPr>
      <xdr:grpSpPr>
        <a:xfrm>
          <a:off x="679252" y="30141069"/>
          <a:ext cx="11377221" cy="10304961"/>
          <a:chOff x="692058" y="1329145"/>
          <a:chExt cx="11772629" cy="9570175"/>
        </a:xfrm>
      </xdr:grpSpPr>
      <xdr:pic>
        <xdr:nvPicPr>
          <xdr:cNvPr id="62" name="Picture 61">
            <a:extLst>
              <a:ext uri="{FF2B5EF4-FFF2-40B4-BE49-F238E27FC236}">
                <a16:creationId xmlns:a16="http://schemas.microsoft.com/office/drawing/2014/main" id="{B6D8AFE3-E1BB-8801-D400-384723A5D3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058" y="1329145"/>
            <a:ext cx="6879228" cy="9570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65" name="Group 64">
            <a:extLst>
              <a:ext uri="{FF2B5EF4-FFF2-40B4-BE49-F238E27FC236}">
                <a16:creationId xmlns:a16="http://schemas.microsoft.com/office/drawing/2014/main" id="{2916CDBF-2F14-F5D2-D2C2-5CAB334C90BF}"/>
              </a:ext>
            </a:extLst>
          </xdr:cNvPr>
          <xdr:cNvGrpSpPr/>
        </xdr:nvGrpSpPr>
        <xdr:grpSpPr>
          <a:xfrm>
            <a:off x="5660571" y="1656392"/>
            <a:ext cx="6807926" cy="8931747"/>
            <a:chOff x="5656761" y="1663880"/>
            <a:chExt cx="6807926" cy="8924382"/>
          </a:xfrm>
        </xdr:grpSpPr>
        <xdr:pic>
          <xdr:nvPicPr>
            <xdr:cNvPr id="66" name="Picture 65" descr="Measurement over a Short Section">
              <a:extLst>
                <a:ext uri="{FF2B5EF4-FFF2-40B4-BE49-F238E27FC236}">
                  <a16:creationId xmlns:a16="http://schemas.microsoft.com/office/drawing/2014/main" id="{8E5AD731-F854-8CE6-B35D-257A6EBC95C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6581" y="8115572"/>
              <a:ext cx="3888106" cy="2472690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7" name="Picture 66" descr="Speed Distribution Curves under Mixed Traffic Conditions | Journal of  Transportation Engineering | Vol 132, No 6">
              <a:extLst>
                <a:ext uri="{FF2B5EF4-FFF2-40B4-BE49-F238E27FC236}">
                  <a16:creationId xmlns:a16="http://schemas.microsoft.com/office/drawing/2014/main" id="{149830C1-7025-DB88-E81A-9928677FEE6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784499" y="5007156"/>
              <a:ext cx="3320143" cy="219701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95479782-D46E-7EF9-C8B5-07C5643C605B}"/>
                </a:ext>
              </a:extLst>
            </xdr:cNvPr>
            <xdr:cNvSpPr txBox="1"/>
          </xdr:nvSpPr>
          <xdr:spPr>
            <a:xfrm>
              <a:off x="7671675" y="7341597"/>
              <a:ext cx="3172560" cy="50591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In a</a:t>
              </a:r>
              <a:r>
                <a:rPr lang="en-AU" sz="1100" baseline="0"/>
                <a:t> typical</a:t>
              </a:r>
              <a:r>
                <a:rPr lang="en-AU" sz="1100"/>
                <a:t> speed survey</a:t>
              </a:r>
              <a:r>
                <a:rPr lang="en-AU" sz="1100" baseline="0"/>
                <a:t>, t</a:t>
              </a:r>
              <a:r>
                <a:rPr lang="en-AU" sz="1100"/>
                <a:t>he</a:t>
              </a:r>
              <a:r>
                <a:rPr lang="en-AU" sz="1100" baseline="0"/>
                <a:t> graphs are likely to have a similar form as these examples</a:t>
              </a:r>
              <a:endParaRPr lang="en-AU" sz="1100"/>
            </a:p>
          </xdr:txBody>
        </xdr:sp>
        <xdr:cxnSp macro="">
          <xdr:nvCxnSpPr>
            <xdr:cNvPr id="69" name="Straight Arrow Connector 68">
              <a:extLst>
                <a:ext uri="{FF2B5EF4-FFF2-40B4-BE49-F238E27FC236}">
                  <a16:creationId xmlns:a16="http://schemas.microsoft.com/office/drawing/2014/main" id="{B38E76A6-63CC-55ED-C458-FC357318866F}"/>
                </a:ext>
              </a:extLst>
            </xdr:cNvPr>
            <xdr:cNvCxnSpPr/>
          </xdr:nvCxnSpPr>
          <xdr:spPr>
            <a:xfrm flipV="1">
              <a:off x="7099118" y="6739345"/>
              <a:ext cx="1910716" cy="7892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0" name="Straight Arrow Connector 69">
              <a:extLst>
                <a:ext uri="{FF2B5EF4-FFF2-40B4-BE49-F238E27FC236}">
                  <a16:creationId xmlns:a16="http://schemas.microsoft.com/office/drawing/2014/main" id="{D2661802-9080-9064-9320-80825C5B3170}"/>
                </a:ext>
              </a:extLst>
            </xdr:cNvPr>
            <xdr:cNvCxnSpPr/>
          </xdr:nvCxnSpPr>
          <xdr:spPr>
            <a:xfrm flipV="1">
              <a:off x="7053126" y="8799746"/>
              <a:ext cx="1494065" cy="4892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70A2A4F4-B674-9047-AC21-E87E7530D3E6}"/>
                </a:ext>
              </a:extLst>
            </xdr:cNvPr>
            <xdr:cNvSpPr txBox="1"/>
          </xdr:nvSpPr>
          <xdr:spPr>
            <a:xfrm>
              <a:off x="8123431" y="3567250"/>
              <a:ext cx="1438580" cy="34181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Descriptive</a:t>
              </a:r>
              <a:r>
                <a:rPr lang="en-AU" sz="1100" baseline="0"/>
                <a:t> analysis</a:t>
              </a:r>
              <a:endParaRPr lang="en-AU" sz="1100"/>
            </a:p>
          </xdr:txBody>
        </xdr:sp>
        <xdr:cxnSp macro="">
          <xdr:nvCxnSpPr>
            <xdr:cNvPr id="72" name="Straight Arrow Connector 71">
              <a:extLst>
                <a:ext uri="{FF2B5EF4-FFF2-40B4-BE49-F238E27FC236}">
                  <a16:creationId xmlns:a16="http://schemas.microsoft.com/office/drawing/2014/main" id="{EEFDA8D6-6CBA-8E37-3C86-4D108DFDD25A}"/>
                </a:ext>
              </a:extLst>
            </xdr:cNvPr>
            <xdr:cNvCxnSpPr>
              <a:stCxn id="71" idx="1"/>
            </xdr:cNvCxnSpPr>
          </xdr:nvCxnSpPr>
          <xdr:spPr>
            <a:xfrm flipH="1" flipV="1">
              <a:off x="7157357" y="3714750"/>
              <a:ext cx="969884" cy="19595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12238009-5393-1852-7BB3-1E4C99905C7C}"/>
                </a:ext>
              </a:extLst>
            </xdr:cNvPr>
            <xdr:cNvSpPr txBox="1"/>
          </xdr:nvSpPr>
          <xdr:spPr>
            <a:xfrm>
              <a:off x="8107952" y="2381250"/>
              <a:ext cx="1758872" cy="45284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General info from settings</a:t>
              </a:r>
              <a:r>
                <a:rPr lang="en-AU" sz="1100" baseline="0"/>
                <a:t> sheet</a:t>
              </a:r>
              <a:endParaRPr lang="en-AU" sz="1100"/>
            </a:p>
          </xdr:txBody>
        </xdr:sp>
        <xdr:cxnSp macro="">
          <xdr:nvCxnSpPr>
            <xdr:cNvPr id="74" name="Straight Arrow Connector 73">
              <a:extLst>
                <a:ext uri="{FF2B5EF4-FFF2-40B4-BE49-F238E27FC236}">
                  <a16:creationId xmlns:a16="http://schemas.microsoft.com/office/drawing/2014/main" id="{FB6AC8E2-F873-981E-9554-FA364AB36C3C}"/>
                </a:ext>
              </a:extLst>
            </xdr:cNvPr>
            <xdr:cNvCxnSpPr>
              <a:stCxn id="73" idx="1"/>
            </xdr:cNvCxnSpPr>
          </xdr:nvCxnSpPr>
          <xdr:spPr>
            <a:xfrm flipH="1" flipV="1">
              <a:off x="5656761" y="2324916"/>
              <a:ext cx="2451191" cy="282757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5" name="TextBox 74">
              <a:extLst>
                <a:ext uri="{FF2B5EF4-FFF2-40B4-BE49-F238E27FC236}">
                  <a16:creationId xmlns:a16="http://schemas.microsoft.com/office/drawing/2014/main" id="{583529F8-810F-BF44-672C-82FADA28EBC4}"/>
                </a:ext>
              </a:extLst>
            </xdr:cNvPr>
            <xdr:cNvSpPr txBox="1"/>
          </xdr:nvSpPr>
          <xdr:spPr>
            <a:xfrm>
              <a:off x="8123463" y="1663880"/>
              <a:ext cx="1725262" cy="33029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Return to settings sheet</a:t>
              </a:r>
            </a:p>
          </xdr:txBody>
        </xdr:sp>
        <xdr:cxnSp macro="">
          <xdr:nvCxnSpPr>
            <xdr:cNvPr id="76" name="Straight Arrow Connector 75">
              <a:extLst>
                <a:ext uri="{FF2B5EF4-FFF2-40B4-BE49-F238E27FC236}">
                  <a16:creationId xmlns:a16="http://schemas.microsoft.com/office/drawing/2014/main" id="{62A4855A-7518-813F-3588-182FAE26D639}"/>
                </a:ext>
              </a:extLst>
            </xdr:cNvPr>
            <xdr:cNvCxnSpPr>
              <a:stCxn id="75" idx="1"/>
            </xdr:cNvCxnSpPr>
          </xdr:nvCxnSpPr>
          <xdr:spPr>
            <a:xfrm flipH="1">
              <a:off x="7025096" y="1825220"/>
              <a:ext cx="1102177" cy="314911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207983</xdr:colOff>
      <xdr:row>6</xdr:row>
      <xdr:rowOff>63586</xdr:rowOff>
    </xdr:from>
    <xdr:to>
      <xdr:col>20</xdr:col>
      <xdr:colOff>18760</xdr:colOff>
      <xdr:row>43</xdr:row>
      <xdr:rowOff>22411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6765E41E-F930-0579-754B-FE7C15A6F9E3}"/>
            </a:ext>
          </a:extLst>
        </xdr:cNvPr>
        <xdr:cNvGrpSpPr/>
      </xdr:nvGrpSpPr>
      <xdr:grpSpPr>
        <a:xfrm>
          <a:off x="1126865" y="1318645"/>
          <a:ext cx="10702895" cy="7007325"/>
          <a:chOff x="1126865" y="1318645"/>
          <a:chExt cx="10702895" cy="700732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419318E-DA64-5EC7-0ABC-7111342FF0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3016" y="1938617"/>
            <a:ext cx="6795249" cy="6387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92" name="Group 91">
            <a:extLst>
              <a:ext uri="{FF2B5EF4-FFF2-40B4-BE49-F238E27FC236}">
                <a16:creationId xmlns:a16="http://schemas.microsoft.com/office/drawing/2014/main" id="{A93B307D-5A18-5899-72C2-A5E51311C79D}"/>
              </a:ext>
            </a:extLst>
          </xdr:cNvPr>
          <xdr:cNvGrpSpPr/>
        </xdr:nvGrpSpPr>
        <xdr:grpSpPr>
          <a:xfrm>
            <a:off x="1126865" y="1318645"/>
            <a:ext cx="10702895" cy="6210793"/>
            <a:chOff x="1126865" y="1318645"/>
            <a:chExt cx="10702895" cy="6210793"/>
          </a:xfrm>
        </xdr:grpSpPr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181BA067-C36A-4B57-AE44-B8729BB4ABDF}"/>
                </a:ext>
              </a:extLst>
            </xdr:cNvPr>
            <xdr:cNvSpPr txBox="1"/>
          </xdr:nvSpPr>
          <xdr:spPr>
            <a:xfrm>
              <a:off x="9732854" y="1329997"/>
              <a:ext cx="1798000" cy="53017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AU" sz="1100"/>
                <a:t>Enter</a:t>
              </a:r>
              <a:r>
                <a:rPr lang="en-AU" sz="1100" baseline="0"/>
                <a:t> measuring distance (m or ft)</a:t>
              </a:r>
              <a:endParaRPr lang="en-AU" sz="1100"/>
            </a:p>
          </xdr:txBody>
        </xdr:sp>
        <xdr:grpSp>
          <xdr:nvGrpSpPr>
            <xdr:cNvPr id="90" name="Group 89">
              <a:extLst>
                <a:ext uri="{FF2B5EF4-FFF2-40B4-BE49-F238E27FC236}">
                  <a16:creationId xmlns:a16="http://schemas.microsoft.com/office/drawing/2014/main" id="{6AFEE2A0-91E9-D0AE-89DD-169BAE16C930}"/>
                </a:ext>
              </a:extLst>
            </xdr:cNvPr>
            <xdr:cNvGrpSpPr/>
          </xdr:nvGrpSpPr>
          <xdr:grpSpPr>
            <a:xfrm>
              <a:off x="1126865" y="1318645"/>
              <a:ext cx="10702895" cy="6210793"/>
              <a:chOff x="1126865" y="1318645"/>
              <a:chExt cx="10702895" cy="6210793"/>
            </a:xfrm>
          </xdr:grpSpPr>
          <xdr:grpSp>
            <xdr:nvGrpSpPr>
              <xdr:cNvPr id="21" name="Group 20">
                <a:extLst>
                  <a:ext uri="{FF2B5EF4-FFF2-40B4-BE49-F238E27FC236}">
                    <a16:creationId xmlns:a16="http://schemas.microsoft.com/office/drawing/2014/main" id="{1E3C79CB-DD10-009B-F522-F4DF711C3FC2}"/>
                  </a:ext>
                </a:extLst>
              </xdr:cNvPr>
              <xdr:cNvGrpSpPr/>
            </xdr:nvGrpSpPr>
            <xdr:grpSpPr>
              <a:xfrm>
                <a:off x="1126865" y="1318645"/>
                <a:ext cx="10702895" cy="6210793"/>
                <a:chOff x="384655" y="1261717"/>
                <a:chExt cx="11171167" cy="5380253"/>
              </a:xfrm>
            </xdr:grpSpPr>
            <xdr:grpSp>
              <xdr:nvGrpSpPr>
                <xdr:cNvPr id="23" name="Group 22">
                  <a:extLst>
                    <a:ext uri="{FF2B5EF4-FFF2-40B4-BE49-F238E27FC236}">
                      <a16:creationId xmlns:a16="http://schemas.microsoft.com/office/drawing/2014/main" id="{3EF34758-2A9D-1F42-A5AE-34A8E08245BA}"/>
                    </a:ext>
                  </a:extLst>
                </xdr:cNvPr>
                <xdr:cNvGrpSpPr/>
              </xdr:nvGrpSpPr>
              <xdr:grpSpPr>
                <a:xfrm>
                  <a:off x="384655" y="1261717"/>
                  <a:ext cx="11171167" cy="5380253"/>
                  <a:chOff x="29887" y="1384897"/>
                  <a:chExt cx="10900710" cy="5795085"/>
                </a:xfrm>
              </xdr:grpSpPr>
              <xdr:sp macro="" textlink="">
                <xdr:nvSpPr>
                  <xdr:cNvPr id="27" name="TextBox 26">
                    <a:extLst>
                      <a:ext uri="{FF2B5EF4-FFF2-40B4-BE49-F238E27FC236}">
                        <a16:creationId xmlns:a16="http://schemas.microsoft.com/office/drawing/2014/main" id="{1E9D0B09-B6DD-A29E-8578-9C8626A3EB8D}"/>
                      </a:ext>
                    </a:extLst>
                  </xdr:cNvPr>
                  <xdr:cNvSpPr txBox="1"/>
                </xdr:nvSpPr>
                <xdr:spPr>
                  <a:xfrm>
                    <a:off x="79944" y="1984606"/>
                    <a:ext cx="1647824" cy="540496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/>
                      <a:t>Enter</a:t>
                    </a:r>
                    <a:r>
                      <a:rPr lang="en-AU" sz="1100" baseline="0"/>
                      <a:t> survey date (format: dd/mm/yyyy)</a:t>
                    </a:r>
                    <a:endParaRPr lang="en-AU" sz="1100"/>
                  </a:p>
                </xdr:txBody>
              </xdr:sp>
              <xdr:sp macro="" textlink="">
                <xdr:nvSpPr>
                  <xdr:cNvPr id="29" name="TextBox 28">
                    <a:extLst>
                      <a:ext uri="{FF2B5EF4-FFF2-40B4-BE49-F238E27FC236}">
                        <a16:creationId xmlns:a16="http://schemas.microsoft.com/office/drawing/2014/main" id="{54A5B11D-3412-7E95-552B-6A659F076499}"/>
                      </a:ext>
                    </a:extLst>
                  </xdr:cNvPr>
                  <xdr:cNvSpPr txBox="1"/>
                </xdr:nvSpPr>
                <xdr:spPr>
                  <a:xfrm>
                    <a:off x="283025" y="3003420"/>
                    <a:ext cx="1066800" cy="27622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/>
                      <a:t>Enter</a:t>
                    </a:r>
                    <a:r>
                      <a:rPr lang="en-AU" sz="1100" baseline="0"/>
                      <a:t> location</a:t>
                    </a:r>
                    <a:endParaRPr lang="en-AU" sz="1100"/>
                  </a:p>
                </xdr:txBody>
              </xdr:sp>
              <xdr:sp macro="" textlink="">
                <xdr:nvSpPr>
                  <xdr:cNvPr id="30" name="TextBox 29">
                    <a:extLst>
                      <a:ext uri="{FF2B5EF4-FFF2-40B4-BE49-F238E27FC236}">
                        <a16:creationId xmlns:a16="http://schemas.microsoft.com/office/drawing/2014/main" id="{65D15341-AB02-9EBF-32F3-4EF98FF48159}"/>
                      </a:ext>
                    </a:extLst>
                  </xdr:cNvPr>
                  <xdr:cNvSpPr txBox="1"/>
                </xdr:nvSpPr>
                <xdr:spPr>
                  <a:xfrm>
                    <a:off x="6346294" y="1384897"/>
                    <a:ext cx="2092570" cy="531439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/>
                      <a:t>Enter</a:t>
                    </a:r>
                    <a:r>
                      <a:rPr lang="en-AU" sz="1100" baseline="0"/>
                      <a:t> s</a:t>
                    </a:r>
                    <a:r>
                      <a:rPr lang="en-AU" sz="1100"/>
                      <a:t>tart</a:t>
                    </a:r>
                    <a:r>
                      <a:rPr lang="en-AU" sz="1100" baseline="0"/>
                      <a:t> time and finish time of the survey (format: hh:mm)</a:t>
                    </a:r>
                    <a:endParaRPr lang="en-AU" sz="1100"/>
                  </a:p>
                </xdr:txBody>
              </xdr:sp>
              <xdr:sp macro="" textlink="">
                <xdr:nvSpPr>
                  <xdr:cNvPr id="32" name="TextBox 31">
                    <a:extLst>
                      <a:ext uri="{FF2B5EF4-FFF2-40B4-BE49-F238E27FC236}">
                        <a16:creationId xmlns:a16="http://schemas.microsoft.com/office/drawing/2014/main" id="{13AC2867-703C-D8D3-8FB1-1667625381AE}"/>
                      </a:ext>
                    </a:extLst>
                  </xdr:cNvPr>
                  <xdr:cNvSpPr txBox="1"/>
                </xdr:nvSpPr>
                <xdr:spPr>
                  <a:xfrm>
                    <a:off x="8796997" y="5481395"/>
                    <a:ext cx="2133600" cy="47625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 baseline="0"/>
                      <a:t>Pre-defined record type: by time (seconds)</a:t>
                    </a:r>
                    <a:endParaRPr lang="en-AU" sz="1100"/>
                  </a:p>
                </xdr:txBody>
              </xdr:sp>
              <xdr:sp macro="" textlink="">
                <xdr:nvSpPr>
                  <xdr:cNvPr id="33" name="TextBox 32">
                    <a:extLst>
                      <a:ext uri="{FF2B5EF4-FFF2-40B4-BE49-F238E27FC236}">
                        <a16:creationId xmlns:a16="http://schemas.microsoft.com/office/drawing/2014/main" id="{ADE4FA6D-2B8D-D8F4-335C-FD07AA8F8F0D}"/>
                      </a:ext>
                    </a:extLst>
                  </xdr:cNvPr>
                  <xdr:cNvSpPr txBox="1"/>
                </xdr:nvSpPr>
                <xdr:spPr>
                  <a:xfrm>
                    <a:off x="8796997" y="4365622"/>
                    <a:ext cx="2095500" cy="51278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/>
                      <a:t>Select road environment: urban or rural</a:t>
                    </a:r>
                  </a:p>
                </xdr:txBody>
              </xdr:sp>
              <xdr:sp macro="" textlink="">
                <xdr:nvSpPr>
                  <xdr:cNvPr id="35" name="TextBox 34">
                    <a:extLst>
                      <a:ext uri="{FF2B5EF4-FFF2-40B4-BE49-F238E27FC236}">
                        <a16:creationId xmlns:a16="http://schemas.microsoft.com/office/drawing/2014/main" id="{87BB0DB0-2A90-6A2B-84C5-EF54A7B8838C}"/>
                      </a:ext>
                    </a:extLst>
                  </xdr:cNvPr>
                  <xdr:cNvSpPr txBox="1"/>
                </xdr:nvSpPr>
                <xdr:spPr>
                  <a:xfrm>
                    <a:off x="153713" y="4559495"/>
                    <a:ext cx="2076450" cy="584159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 baseline="0"/>
                      <a:t>Click to open print form to use for on-site survey</a:t>
                    </a:r>
                    <a:endParaRPr lang="en-AU" sz="1100"/>
                  </a:p>
                </xdr:txBody>
              </xdr:sp>
              <xdr:sp macro="" textlink="">
                <xdr:nvSpPr>
                  <xdr:cNvPr id="36" name="TextBox 35">
                    <a:extLst>
                      <a:ext uri="{FF2B5EF4-FFF2-40B4-BE49-F238E27FC236}">
                        <a16:creationId xmlns:a16="http://schemas.microsoft.com/office/drawing/2014/main" id="{CB833B55-094F-8104-D4DA-FB40A4E9327A}"/>
                      </a:ext>
                    </a:extLst>
                  </xdr:cNvPr>
                  <xdr:cNvSpPr txBox="1"/>
                </xdr:nvSpPr>
                <xdr:spPr>
                  <a:xfrm>
                    <a:off x="29887" y="5393336"/>
                    <a:ext cx="2200276" cy="62865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 baseline="0"/>
                      <a:t>Click to open data entry form to input survey data for calculation and evaluation</a:t>
                    </a:r>
                    <a:endParaRPr lang="en-AU" sz="1100"/>
                  </a:p>
                </xdr:txBody>
              </xdr:sp>
              <xdr:sp macro="" textlink="">
                <xdr:nvSpPr>
                  <xdr:cNvPr id="38" name="TextBox 37">
                    <a:extLst>
                      <a:ext uri="{FF2B5EF4-FFF2-40B4-BE49-F238E27FC236}">
                        <a16:creationId xmlns:a16="http://schemas.microsoft.com/office/drawing/2014/main" id="{CBD9A7E8-3735-51B0-823A-BD0FE3C260F9}"/>
                      </a:ext>
                    </a:extLst>
                  </xdr:cNvPr>
                  <xdr:cNvSpPr txBox="1"/>
                </xdr:nvSpPr>
                <xdr:spPr>
                  <a:xfrm>
                    <a:off x="299903" y="6709956"/>
                    <a:ext cx="1927291" cy="470026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 baseline="0"/>
                      <a:t>Click to open instruction sheet (1 of 4)</a:t>
                    </a:r>
                    <a:endParaRPr lang="en-AU" sz="1100"/>
                  </a:p>
                </xdr:txBody>
              </xdr:sp>
              <xdr:sp macro="" textlink="">
                <xdr:nvSpPr>
                  <xdr:cNvPr id="39" name="TextBox 38">
                    <a:extLst>
                      <a:ext uri="{FF2B5EF4-FFF2-40B4-BE49-F238E27FC236}">
                        <a16:creationId xmlns:a16="http://schemas.microsoft.com/office/drawing/2014/main" id="{AEAC4A50-BFFA-3CC3-4EF1-39C2CF8CC149}"/>
                      </a:ext>
                    </a:extLst>
                  </xdr:cNvPr>
                  <xdr:cNvSpPr txBox="1"/>
                </xdr:nvSpPr>
                <xdr:spPr>
                  <a:xfrm>
                    <a:off x="601387" y="6113799"/>
                    <a:ext cx="1628776" cy="507178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chemeClr val="lt1">
                        <a:shade val="50000"/>
                      </a:schemeClr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AU" sz="1100" baseline="0"/>
                      <a:t>Click to open sheet with calculation results</a:t>
                    </a:r>
                    <a:endParaRPr lang="en-AU" sz="1100"/>
                  </a:p>
                </xdr:txBody>
              </xdr:sp>
              <xdr:cxnSp macro="">
                <xdr:nvCxnSpPr>
                  <xdr:cNvPr id="40" name="Straight Arrow Connector 39">
                    <a:extLst>
                      <a:ext uri="{FF2B5EF4-FFF2-40B4-BE49-F238E27FC236}">
                        <a16:creationId xmlns:a16="http://schemas.microsoft.com/office/drawing/2014/main" id="{85FF70A4-D2C0-D7A3-8A7B-637CE229BA1F}"/>
                      </a:ext>
                    </a:extLst>
                  </xdr:cNvPr>
                  <xdr:cNvCxnSpPr>
                    <a:stCxn id="32" idx="1"/>
                  </xdr:cNvCxnSpPr>
                </xdr:nvCxnSpPr>
                <xdr:spPr>
                  <a:xfrm flipH="1" flipV="1">
                    <a:off x="7320679" y="4866797"/>
                    <a:ext cx="1476318" cy="852722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2" name="Straight Arrow Connector 41">
                    <a:extLst>
                      <a:ext uri="{FF2B5EF4-FFF2-40B4-BE49-F238E27FC236}">
                        <a16:creationId xmlns:a16="http://schemas.microsoft.com/office/drawing/2014/main" id="{548C09E8-B638-7EBC-5819-37F8EFF97902}"/>
                      </a:ext>
                    </a:extLst>
                  </xdr:cNvPr>
                  <xdr:cNvCxnSpPr>
                    <a:stCxn id="29" idx="3"/>
                  </xdr:cNvCxnSpPr>
                </xdr:nvCxnSpPr>
                <xdr:spPr>
                  <a:xfrm>
                    <a:off x="1349824" y="3141532"/>
                    <a:ext cx="1759895" cy="341184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3" name="Straight Arrow Connector 42">
                    <a:extLst>
                      <a:ext uri="{FF2B5EF4-FFF2-40B4-BE49-F238E27FC236}">
                        <a16:creationId xmlns:a16="http://schemas.microsoft.com/office/drawing/2014/main" id="{2F5BC976-ADBD-1EC8-34C3-C57218317D38}"/>
                      </a:ext>
                    </a:extLst>
                  </xdr:cNvPr>
                  <xdr:cNvCxnSpPr>
                    <a:stCxn id="27" idx="2"/>
                  </xdr:cNvCxnSpPr>
                </xdr:nvCxnSpPr>
                <xdr:spPr>
                  <a:xfrm>
                    <a:off x="903856" y="2525102"/>
                    <a:ext cx="1873935" cy="531426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" name="Straight Arrow Connector 44">
                    <a:extLst>
                      <a:ext uri="{FF2B5EF4-FFF2-40B4-BE49-F238E27FC236}">
                        <a16:creationId xmlns:a16="http://schemas.microsoft.com/office/drawing/2014/main" id="{C73D9213-2C9A-2243-BC23-CBAC4948553F}"/>
                      </a:ext>
                    </a:extLst>
                  </xdr:cNvPr>
                  <xdr:cNvCxnSpPr>
                    <a:stCxn id="30" idx="2"/>
                  </xdr:cNvCxnSpPr>
                </xdr:nvCxnSpPr>
                <xdr:spPr>
                  <a:xfrm>
                    <a:off x="7392579" y="1916336"/>
                    <a:ext cx="257792" cy="1529226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" name="Straight Arrow Connector 45">
                    <a:extLst>
                      <a:ext uri="{FF2B5EF4-FFF2-40B4-BE49-F238E27FC236}">
                        <a16:creationId xmlns:a16="http://schemas.microsoft.com/office/drawing/2014/main" id="{9D65599C-7813-E1B2-D56A-BAD0CB099EE5}"/>
                      </a:ext>
                    </a:extLst>
                  </xdr:cNvPr>
                  <xdr:cNvCxnSpPr>
                    <a:stCxn id="33" idx="1"/>
                  </xdr:cNvCxnSpPr>
                </xdr:nvCxnSpPr>
                <xdr:spPr>
                  <a:xfrm flipH="1">
                    <a:off x="8203673" y="4622012"/>
                    <a:ext cx="593324" cy="81128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8" name="Straight Arrow Connector 47">
                    <a:extLst>
                      <a:ext uri="{FF2B5EF4-FFF2-40B4-BE49-F238E27FC236}">
                        <a16:creationId xmlns:a16="http://schemas.microsoft.com/office/drawing/2014/main" id="{F94E0727-6A3C-4E18-9B25-9A33EBF84540}"/>
                      </a:ext>
                    </a:extLst>
                  </xdr:cNvPr>
                  <xdr:cNvCxnSpPr>
                    <a:stCxn id="35" idx="3"/>
                  </xdr:cNvCxnSpPr>
                </xdr:nvCxnSpPr>
                <xdr:spPr>
                  <a:xfrm flipV="1">
                    <a:off x="2230163" y="4713258"/>
                    <a:ext cx="1365597" cy="138316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" name="Straight Arrow Connector 48">
                    <a:extLst>
                      <a:ext uri="{FF2B5EF4-FFF2-40B4-BE49-F238E27FC236}">
                        <a16:creationId xmlns:a16="http://schemas.microsoft.com/office/drawing/2014/main" id="{530E0677-B8B5-D2A9-DB5A-5F05EF54AD12}"/>
                      </a:ext>
                    </a:extLst>
                  </xdr:cNvPr>
                  <xdr:cNvCxnSpPr>
                    <a:stCxn id="36" idx="3"/>
                  </xdr:cNvCxnSpPr>
                </xdr:nvCxnSpPr>
                <xdr:spPr>
                  <a:xfrm flipV="1">
                    <a:off x="2230163" y="5351065"/>
                    <a:ext cx="1434076" cy="356597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1" name="Straight Arrow Connector 50">
                    <a:extLst>
                      <a:ext uri="{FF2B5EF4-FFF2-40B4-BE49-F238E27FC236}">
                        <a16:creationId xmlns:a16="http://schemas.microsoft.com/office/drawing/2014/main" id="{21AC0485-DCFA-DA84-7A3C-CC86D68134F1}"/>
                      </a:ext>
                    </a:extLst>
                  </xdr:cNvPr>
                  <xdr:cNvCxnSpPr>
                    <a:stCxn id="38" idx="3"/>
                  </xdr:cNvCxnSpPr>
                </xdr:nvCxnSpPr>
                <xdr:spPr>
                  <a:xfrm flipV="1">
                    <a:off x="2227193" y="6584853"/>
                    <a:ext cx="1402807" cy="360116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" name="Straight Arrow Connector 51">
                    <a:extLst>
                      <a:ext uri="{FF2B5EF4-FFF2-40B4-BE49-F238E27FC236}">
                        <a16:creationId xmlns:a16="http://schemas.microsoft.com/office/drawing/2014/main" id="{59BFC740-B1A6-550F-1B75-CFEFAF9535DD}"/>
                      </a:ext>
                    </a:extLst>
                  </xdr:cNvPr>
                  <xdr:cNvCxnSpPr>
                    <a:stCxn id="39" idx="3"/>
                  </xdr:cNvCxnSpPr>
                </xdr:nvCxnSpPr>
                <xdr:spPr>
                  <a:xfrm flipV="1">
                    <a:off x="2230163" y="5936591"/>
                    <a:ext cx="1479728" cy="430797"/>
                  </a:xfrm>
                  <a:prstGeom prst="straightConnector1">
                    <a:avLst/>
                  </a:prstGeom>
                  <a:ln>
                    <a:solidFill>
                      <a:sysClr val="windowText" lastClr="000000"/>
                    </a:solidFill>
                    <a:tailEnd type="triangle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24" name="TextBox 23">
                  <a:extLst>
                    <a:ext uri="{FF2B5EF4-FFF2-40B4-BE49-F238E27FC236}">
                      <a16:creationId xmlns:a16="http://schemas.microsoft.com/office/drawing/2014/main" id="{3BA6E670-E419-8118-13D0-68EABA9321D9}"/>
                    </a:ext>
                  </a:extLst>
                </xdr:cNvPr>
                <xdr:cNvSpPr txBox="1"/>
              </xdr:nvSpPr>
              <xdr:spPr>
                <a:xfrm>
                  <a:off x="9323350" y="2769411"/>
                  <a:ext cx="2166322" cy="291332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solidFill>
                    <a:schemeClr val="lt1">
                      <a:shade val="50000"/>
                    </a:schemeClr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n-AU" sz="1100"/>
                    <a:t>Enter current</a:t>
                  </a:r>
                  <a:r>
                    <a:rPr lang="en-AU" sz="1100" baseline="0"/>
                    <a:t> posted speed limit</a:t>
                  </a:r>
                </a:p>
              </xdr:txBody>
            </xdr:sp>
            <xdr:cxnSp macro="">
              <xdr:nvCxnSpPr>
                <xdr:cNvPr id="26" name="Straight Arrow Connector 25">
                  <a:extLst>
                    <a:ext uri="{FF2B5EF4-FFF2-40B4-BE49-F238E27FC236}">
                      <a16:creationId xmlns:a16="http://schemas.microsoft.com/office/drawing/2014/main" id="{59CE0224-962C-88E0-9D0F-9B773A5320F4}"/>
                    </a:ext>
                  </a:extLst>
                </xdr:cNvPr>
                <xdr:cNvCxnSpPr>
                  <a:stCxn id="24" idx="1"/>
                </xdr:cNvCxnSpPr>
              </xdr:nvCxnSpPr>
              <xdr:spPr>
                <a:xfrm flipH="1">
                  <a:off x="8740859" y="2915077"/>
                  <a:ext cx="582492" cy="456302"/>
                </a:xfrm>
                <a:prstGeom prst="straightConnector1">
                  <a:avLst/>
                </a:prstGeom>
                <a:ln>
                  <a:solidFill>
                    <a:sysClr val="windowText" lastClr="000000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86" name="TextBox 85">
                <a:extLst>
                  <a:ext uri="{FF2B5EF4-FFF2-40B4-BE49-F238E27FC236}">
                    <a16:creationId xmlns:a16="http://schemas.microsoft.com/office/drawing/2014/main" id="{F3DE6083-976F-4022-BEB8-782135487C08}"/>
                  </a:ext>
                </a:extLst>
              </xdr:cNvPr>
              <xdr:cNvSpPr txBox="1"/>
            </xdr:nvSpPr>
            <xdr:spPr>
              <a:xfrm>
                <a:off x="9704293" y="3630706"/>
                <a:ext cx="2106834" cy="629478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AU" sz="1100"/>
                  <a:t>Select the unit of speed (miles per hour - mph or kilometers per hour - kph)</a:t>
                </a:r>
                <a:endParaRPr lang="en-AU" sz="1100" baseline="0"/>
              </a:p>
            </xdr:txBody>
          </xdr:sp>
          <xdr:cxnSp macro="">
            <xdr:nvCxnSpPr>
              <xdr:cNvPr id="87" name="Straight Arrow Connector 86">
                <a:extLst>
                  <a:ext uri="{FF2B5EF4-FFF2-40B4-BE49-F238E27FC236}">
                    <a16:creationId xmlns:a16="http://schemas.microsoft.com/office/drawing/2014/main" id="{99D13915-F147-48D7-9425-2C55D089F85B}"/>
                  </a:ext>
                </a:extLst>
              </xdr:cNvPr>
              <xdr:cNvCxnSpPr>
                <a:stCxn id="86" idx="1"/>
              </xdr:cNvCxnSpPr>
            </xdr:nvCxnSpPr>
            <xdr:spPr>
              <a:xfrm flipH="1" flipV="1">
                <a:off x="9155206" y="3944471"/>
                <a:ext cx="549087" cy="974"/>
              </a:xfrm>
              <a:prstGeom prst="straightConnector1">
                <a:avLst/>
              </a:prstGeom>
              <a:ln>
                <a:solidFill>
                  <a:sysClr val="windowText" lastClr="000000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64" name="Straight Arrow Connector 63">
              <a:extLst>
                <a:ext uri="{FF2B5EF4-FFF2-40B4-BE49-F238E27FC236}">
                  <a16:creationId xmlns:a16="http://schemas.microsoft.com/office/drawing/2014/main" id="{4B88A9FD-F9F7-4030-B67A-17D353195A8B}"/>
                </a:ext>
              </a:extLst>
            </xdr:cNvPr>
            <xdr:cNvCxnSpPr>
              <a:stCxn id="63" idx="2"/>
            </xdr:cNvCxnSpPr>
          </xdr:nvCxnSpPr>
          <xdr:spPr>
            <a:xfrm flipH="1">
              <a:off x="9188824" y="1860176"/>
              <a:ext cx="1443030" cy="119903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506593</xdr:colOff>
      <xdr:row>37</xdr:row>
      <xdr:rowOff>137100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72C0D-E6B7-4703-8882-1F37B1BDE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78593" cy="718560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6</xdr:col>
      <xdr:colOff>506593</xdr:colOff>
      <xdr:row>75</xdr:row>
      <xdr:rowOff>137100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5F8280-4B4F-4C72-B731-4EA35ABDD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0"/>
          <a:ext cx="5078593" cy="718560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6</xdr:col>
      <xdr:colOff>506593</xdr:colOff>
      <xdr:row>113</xdr:row>
      <xdr:rowOff>137100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1A6C79-E41A-4A78-9269-118BB87DC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0"/>
          <a:ext cx="5078593" cy="718560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6</xdr:col>
      <xdr:colOff>506593</xdr:colOff>
      <xdr:row>151</xdr:row>
      <xdr:rowOff>137100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7FE1E2-DA5F-4605-BF71-04BFABC6A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0"/>
          <a:ext cx="5078593" cy="718560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0E8C0-AE76-4C29-BB43-DE3830E81C05}">
  <sheetPr codeName="Sheet1">
    <tabColor theme="0" tint="-0.14999847407452621"/>
    <pageSetUpPr fitToPage="1"/>
  </sheetPr>
  <dimension ref="A1:M30"/>
  <sheetViews>
    <sheetView tabSelected="1" zoomScale="85" zoomScaleNormal="85" workbookViewId="0">
      <selection activeCell="B8" sqref="B8:F9"/>
    </sheetView>
  </sheetViews>
  <sheetFormatPr defaultColWidth="0" defaultRowHeight="15" zeroHeight="1" x14ac:dyDescent="0.25"/>
  <cols>
    <col min="1" max="1" width="6.7109375" style="69" customWidth="1"/>
    <col min="2" max="2" width="17.28515625" style="69" customWidth="1"/>
    <col min="3" max="3" width="19.140625" style="69" customWidth="1"/>
    <col min="4" max="6" width="9.140625" style="69" customWidth="1"/>
    <col min="7" max="7" width="6.7109375" style="69" customWidth="1"/>
    <col min="8" max="8" width="24.7109375" style="69" customWidth="1"/>
    <col min="9" max="9" width="12.42578125" style="69" customWidth="1"/>
    <col min="10" max="10" width="6.7109375" style="69" customWidth="1"/>
    <col min="11" max="13" width="0" style="69" hidden="1" customWidth="1"/>
    <col min="14" max="16384" width="9.140625" style="69" hidden="1"/>
  </cols>
  <sheetData>
    <row r="1" spans="1:10" x14ac:dyDescent="0.25"/>
    <row r="2" spans="1:10" ht="36" x14ac:dyDescent="0.25">
      <c r="B2" s="86" t="s">
        <v>0</v>
      </c>
    </row>
    <row r="3" spans="1:10" ht="23.25" x14ac:dyDescent="0.25">
      <c r="B3" s="70" t="s">
        <v>94</v>
      </c>
    </row>
    <row r="4" spans="1:10" ht="23.25" x14ac:dyDescent="0.35">
      <c r="A4" s="58"/>
      <c r="B4" s="71"/>
      <c r="C4" s="58"/>
      <c r="D4" s="58"/>
      <c r="E4" s="58"/>
      <c r="F4" s="58"/>
      <c r="G4" s="58"/>
      <c r="H4" s="58"/>
      <c r="I4" s="58"/>
      <c r="J4" s="58"/>
    </row>
    <row r="5" spans="1:10" s="73" customFormat="1" ht="18.75" x14ac:dyDescent="0.3">
      <c r="A5" s="72"/>
      <c r="B5" s="15" t="s">
        <v>1</v>
      </c>
      <c r="C5" s="99"/>
      <c r="D5" s="100"/>
      <c r="E5" s="100"/>
      <c r="F5" s="101"/>
      <c r="G5" s="72"/>
      <c r="H5" s="15" t="str">
        <f>IF($I$9=Config!$I$2,"DISTANCE (m)","DISTANCE (ft)")</f>
        <v>DISTANCE (m)</v>
      </c>
      <c r="I5" s="78"/>
      <c r="J5" s="72"/>
    </row>
    <row r="6" spans="1:10" s="73" customFormat="1" ht="18.75" x14ac:dyDescent="0.3">
      <c r="A6" s="72"/>
      <c r="B6" s="97" t="s">
        <v>2</v>
      </c>
      <c r="C6" s="98"/>
      <c r="D6" s="98"/>
      <c r="E6" s="98"/>
      <c r="F6" s="98"/>
      <c r="G6" s="72"/>
      <c r="H6" s="15" t="s">
        <v>3</v>
      </c>
      <c r="I6" s="79"/>
      <c r="J6" s="72"/>
    </row>
    <row r="7" spans="1:10" ht="18.75" customHeight="1" x14ac:dyDescent="0.25">
      <c r="A7" s="58"/>
      <c r="B7" s="97"/>
      <c r="C7" s="98"/>
      <c r="D7" s="98"/>
      <c r="E7" s="98"/>
      <c r="F7" s="98"/>
      <c r="G7" s="58"/>
      <c r="H7" s="15" t="s">
        <v>4</v>
      </c>
      <c r="I7" s="79"/>
      <c r="J7" s="58"/>
    </row>
    <row r="8" spans="1:10" ht="18" customHeight="1" x14ac:dyDescent="0.25">
      <c r="A8" s="58"/>
      <c r="B8" s="103" t="str">
        <f>IF($I$9=Config!$I$2,"Note: Recommended measuring distance: urban road: 20 m; rural road: 50 m","Note: Recommended measuring distance: urban road: 65 ft; rural road: 165 ft")</f>
        <v>Note: Recommended measuring distance: urban road: 20 m; rural road: 50 m</v>
      </c>
      <c r="C8" s="104"/>
      <c r="D8" s="104"/>
      <c r="E8" s="104"/>
      <c r="F8" s="104"/>
      <c r="G8" s="58"/>
      <c r="H8" s="15" t="str">
        <f>"POSTED SPEED LIMIT (" &amp; $I$9 &amp; ")"</f>
        <v>POSTED SPEED LIMIT (kph)</v>
      </c>
      <c r="I8" s="80"/>
      <c r="J8" s="58"/>
    </row>
    <row r="9" spans="1:10" ht="17.25" customHeight="1" x14ac:dyDescent="0.25">
      <c r="A9" s="58"/>
      <c r="B9" s="105"/>
      <c r="C9" s="105"/>
      <c r="D9" s="105"/>
      <c r="E9" s="105"/>
      <c r="F9" s="105"/>
      <c r="G9" s="58"/>
      <c r="H9" s="15" t="s">
        <v>5</v>
      </c>
      <c r="I9" s="92" t="s">
        <v>78</v>
      </c>
      <c r="J9" s="58"/>
    </row>
    <row r="10" spans="1:10" x14ac:dyDescent="0.25">
      <c r="A10" s="58"/>
      <c r="B10" s="58"/>
      <c r="C10" s="58"/>
      <c r="D10" s="58"/>
      <c r="E10" s="58"/>
      <c r="F10" s="58"/>
      <c r="G10" s="58"/>
      <c r="H10" s="58"/>
      <c r="I10" s="58"/>
      <c r="J10" s="58"/>
    </row>
    <row r="11" spans="1:10" ht="27" thickBot="1" x14ac:dyDescent="0.3">
      <c r="A11" s="58"/>
      <c r="B11" s="84" t="s">
        <v>7</v>
      </c>
      <c r="C11" s="85"/>
      <c r="D11" s="58"/>
      <c r="E11" s="58"/>
      <c r="F11" s="58"/>
      <c r="G11" s="58"/>
      <c r="H11" s="15" t="s">
        <v>8</v>
      </c>
      <c r="I11" s="15" t="s">
        <v>9</v>
      </c>
      <c r="J11" s="58"/>
    </row>
    <row r="12" spans="1:10" ht="15.75" thickTop="1" x14ac:dyDescent="0.25">
      <c r="A12" s="58"/>
      <c r="B12" s="58"/>
      <c r="C12" s="58"/>
      <c r="D12" s="58"/>
      <c r="E12" s="58"/>
      <c r="F12" s="58"/>
      <c r="G12" s="58"/>
      <c r="H12" s="102" t="s">
        <v>10</v>
      </c>
      <c r="I12" s="93" t="s">
        <v>11</v>
      </c>
      <c r="J12" s="58"/>
    </row>
    <row r="13" spans="1:10" ht="28.9" customHeight="1" x14ac:dyDescent="0.25">
      <c r="A13" s="58"/>
      <c r="B13" s="58"/>
      <c r="C13" s="94" t="str" cm="1">
        <f t="array" aca="1" ref="C13" ca="1">HYPERLINK(IF(SETTINGS!$H$12=Config!$E$2,"#"&amp;CELL("address",'Time (Print only)'!$A$1:$G$1),"#"&amp;CELL("address",SETTINGS!$H$12)),"Print Form")</f>
        <v>Print Form</v>
      </c>
      <c r="D13" s="95"/>
      <c r="E13" s="96"/>
      <c r="F13" s="58"/>
      <c r="G13" s="58"/>
      <c r="H13" s="102"/>
      <c r="I13" s="93"/>
      <c r="J13" s="58"/>
    </row>
    <row r="14" spans="1:10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58"/>
    </row>
    <row r="15" spans="1:10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</row>
    <row r="16" spans="1:10" ht="28.5" x14ac:dyDescent="0.25">
      <c r="A16" s="58"/>
      <c r="B16" s="58"/>
      <c r="C16" s="94" t="str" cm="1">
        <f t="array" aca="1" ref="C16" ca="1">HYPERLINK(IF(SETTINGS!$H$12=Config!$E$2,"#"&amp;CELL("address",'Time (Input)'!$B$2),"#"&amp;CELL("address",SETTINGS!$H$12)),"Add Data")</f>
        <v>Add Data</v>
      </c>
      <c r="D16" s="95"/>
      <c r="E16" s="96"/>
      <c r="F16" s="58"/>
      <c r="G16" s="58"/>
      <c r="H16" s="58"/>
      <c r="I16" s="58"/>
      <c r="J16" s="58"/>
    </row>
    <row r="17" spans="1:10" x14ac:dyDescent="0.25">
      <c r="A17" s="58"/>
      <c r="B17" s="58"/>
      <c r="C17" s="58"/>
      <c r="D17" s="58"/>
      <c r="E17" s="58"/>
      <c r="F17" s="58"/>
      <c r="G17" s="74"/>
      <c r="H17" s="58"/>
      <c r="I17" s="58"/>
      <c r="J17" s="58"/>
    </row>
    <row r="18" spans="1:10" x14ac:dyDescent="0.25">
      <c r="A18" s="58"/>
      <c r="B18" s="58"/>
      <c r="C18" s="58"/>
      <c r="D18" s="58"/>
      <c r="E18" s="58"/>
      <c r="F18" s="58"/>
      <c r="G18" s="58"/>
      <c r="H18" s="58"/>
      <c r="I18" s="58"/>
      <c r="J18" s="58"/>
    </row>
    <row r="19" spans="1:10" ht="28.5" x14ac:dyDescent="0.25">
      <c r="A19" s="58"/>
      <c r="B19" s="58"/>
      <c r="C19" s="94" t="str" cm="1">
        <f t="array" aca="1" ref="C19" ca="1">HYPERLINK("#"&amp;CELL("address",Results!$B$2),"Results")</f>
        <v>Results</v>
      </c>
      <c r="D19" s="95"/>
      <c r="E19" s="96"/>
      <c r="F19" s="58"/>
      <c r="G19" s="58"/>
      <c r="H19" s="58"/>
      <c r="I19" s="58"/>
      <c r="J19" s="58"/>
    </row>
    <row r="20" spans="1:10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58"/>
    </row>
    <row r="21" spans="1:10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8"/>
    </row>
    <row r="22" spans="1:10" ht="28.5" x14ac:dyDescent="0.25">
      <c r="A22" s="58"/>
      <c r="B22" s="58"/>
      <c r="C22" s="94" t="str" cm="1">
        <f t="array" aca="1" ref="C22" ca="1">HYPERLINK("#"&amp;CELL("address",Instruction!$A$3),"Instruction")</f>
        <v>Instruction</v>
      </c>
      <c r="D22" s="95"/>
      <c r="E22" s="96"/>
      <c r="F22" s="58"/>
      <c r="G22" s="58"/>
      <c r="H22" s="58"/>
      <c r="I22" s="58"/>
      <c r="J22" s="58"/>
    </row>
    <row r="23" spans="1:10" x14ac:dyDescent="0.25">
      <c r="A23" s="58"/>
      <c r="B23" s="58"/>
      <c r="C23" s="58"/>
      <c r="D23" s="58"/>
      <c r="E23" s="58"/>
      <c r="F23" s="58"/>
      <c r="G23" s="58"/>
      <c r="H23" s="58"/>
      <c r="I23" s="58"/>
      <c r="J23" s="58"/>
    </row>
    <row r="24" spans="1:10" x14ac:dyDescent="0.25">
      <c r="A24" s="75"/>
      <c r="B24" s="58"/>
      <c r="C24" s="58"/>
      <c r="D24" s="58"/>
      <c r="E24" s="58"/>
      <c r="F24" s="58"/>
      <c r="G24" s="76"/>
      <c r="H24" s="58"/>
      <c r="I24" s="58"/>
      <c r="J24" s="58"/>
    </row>
    <row r="25" spans="1:10" x14ac:dyDescent="0.25">
      <c r="A25" s="77"/>
      <c r="B25" s="77"/>
      <c r="C25" s="58"/>
      <c r="D25" s="58"/>
      <c r="E25" s="58"/>
      <c r="F25" s="58"/>
      <c r="G25" s="58"/>
      <c r="H25" s="58"/>
      <c r="I25" s="58"/>
      <c r="J25" s="58"/>
    </row>
    <row r="26" spans="1:10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0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spans="1:10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</row>
    <row r="30" spans="1:10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</row>
  </sheetData>
  <sheetProtection algorithmName="SHA-512" hashValue="x/MKWvcTeB89VzhVP2YRwyF16y/dLGX6zBkfnD+7EDBm6eX1w3tN0774UkzpyJCV0hVV/ZNhAITyatK/2zjVfQ==" saltValue="lLHlG/k/jfkugReD6w7qfA==" spinCount="100000" sheet="1" objects="1" scenarios="1"/>
  <mergeCells count="10">
    <mergeCell ref="B6:B7"/>
    <mergeCell ref="C6:F7"/>
    <mergeCell ref="C5:F5"/>
    <mergeCell ref="H12:H13"/>
    <mergeCell ref="B8:F9"/>
    <mergeCell ref="I12:I13"/>
    <mergeCell ref="C13:E13"/>
    <mergeCell ref="C16:E16"/>
    <mergeCell ref="C22:E22"/>
    <mergeCell ref="C19:E19"/>
  </mergeCells>
  <dataValidations count="2">
    <dataValidation type="list" allowBlank="1" showInputMessage="1" showErrorMessage="1" sqref="I12" xr:uid="{4C44D8F5-3D1D-4F3B-A2B1-CADFF31BF23F}">
      <formula1>RoadType</formula1>
    </dataValidation>
    <dataValidation type="list" allowBlank="1" showInputMessage="1" showErrorMessage="1" sqref="I9" xr:uid="{88B03196-A042-405F-9618-136318029ABB}">
      <formula1>Unit</formula1>
    </dataValidation>
  </dataValidations>
  <pageMargins left="0.7" right="0.7" top="0.75" bottom="0.75" header="0.3" footer="0.3"/>
  <pageSetup paperSize="9" scale="5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CD4C6-8F43-430E-B7A5-14FDDC52EFB6}">
  <sheetPr codeName="Sheet6">
    <tabColor theme="4" tint="0.59999389629810485"/>
    <pageSetUpPr fitToPage="1"/>
  </sheetPr>
  <dimension ref="A1:P57"/>
  <sheetViews>
    <sheetView zoomScale="85" zoomScaleNormal="85" workbookViewId="0">
      <selection sqref="A1:G1"/>
    </sheetView>
  </sheetViews>
  <sheetFormatPr defaultColWidth="0" defaultRowHeight="15" zeroHeight="1" x14ac:dyDescent="0.25"/>
  <cols>
    <col min="1" max="1" width="8.7109375" style="1" customWidth="1"/>
    <col min="2" max="3" width="13.7109375" style="1" customWidth="1"/>
    <col min="4" max="5" width="8.7109375" style="1" customWidth="1"/>
    <col min="6" max="7" width="13.7109375" style="1" customWidth="1"/>
    <col min="8" max="8" width="12.7109375" style="1" customWidth="1"/>
    <col min="9" max="9" width="8.7109375" style="1" customWidth="1"/>
    <col min="10" max="11" width="13.7109375" style="1" customWidth="1"/>
    <col min="12" max="13" width="8.7109375" style="1" customWidth="1"/>
    <col min="14" max="15" width="13.7109375" style="1" customWidth="1"/>
    <col min="16" max="16" width="4.42578125" style="1" hidden="1" customWidth="1"/>
    <col min="17" max="16384" width="9.140625" style="1" hidden="1"/>
  </cols>
  <sheetData>
    <row r="1" spans="1:15" x14ac:dyDescent="0.25">
      <c r="A1" s="106" t="s">
        <v>12</v>
      </c>
      <c r="B1" s="106"/>
      <c r="C1" s="106"/>
      <c r="D1" s="106"/>
      <c r="E1" s="106"/>
      <c r="F1" s="106"/>
      <c r="G1" s="106"/>
      <c r="I1" s="106" t="s">
        <v>13</v>
      </c>
      <c r="J1" s="106"/>
      <c r="K1" s="106"/>
      <c r="L1" s="106"/>
      <c r="M1" s="106"/>
      <c r="N1" s="106"/>
      <c r="O1" s="106"/>
    </row>
    <row r="2" spans="1:15" x14ac:dyDescent="0.25">
      <c r="A2" s="4" t="s">
        <v>14</v>
      </c>
      <c r="B2" s="108"/>
      <c r="C2" s="108"/>
      <c r="D2" s="108"/>
      <c r="E2" s="107" t="str">
        <f>IF(SETTINGS!$I$9=Config!$I$2,"Distance (m)","Distance (ft)")</f>
        <v>Distance (m)</v>
      </c>
      <c r="F2" s="107"/>
      <c r="G2" s="2"/>
      <c r="I2" s="4" t="s">
        <v>14</v>
      </c>
      <c r="J2" s="108"/>
      <c r="K2" s="108"/>
      <c r="L2" s="108"/>
      <c r="M2" s="107" t="str">
        <f>IF(SETTINGS!$I$9=Config!$I$2,"Distance (m)","Distance (ft)")</f>
        <v>Distance (m)</v>
      </c>
      <c r="N2" s="107"/>
      <c r="O2" s="2"/>
    </row>
    <row r="3" spans="1:15" s="8" customFormat="1" x14ac:dyDescent="0.25">
      <c r="A3" s="4" t="s">
        <v>15</v>
      </c>
      <c r="B3" s="108"/>
      <c r="C3" s="108"/>
      <c r="D3" s="108"/>
      <c r="E3" s="107" t="s">
        <v>16</v>
      </c>
      <c r="F3" s="107"/>
      <c r="G3" s="6"/>
      <c r="I3" s="4" t="s">
        <v>15</v>
      </c>
      <c r="J3" s="108"/>
      <c r="K3" s="108"/>
      <c r="L3" s="108"/>
      <c r="M3" s="107" t="s">
        <v>16</v>
      </c>
      <c r="N3" s="107"/>
      <c r="O3" s="6"/>
    </row>
    <row r="4" spans="1:15" s="8" customFormat="1" x14ac:dyDescent="0.25">
      <c r="A4" s="109" t="s">
        <v>17</v>
      </c>
      <c r="B4" s="114"/>
      <c r="C4" s="115"/>
      <c r="D4" s="116"/>
      <c r="E4" s="107" t="s">
        <v>18</v>
      </c>
      <c r="F4" s="107"/>
      <c r="G4" s="3"/>
      <c r="I4" s="109" t="s">
        <v>17</v>
      </c>
      <c r="J4" s="114"/>
      <c r="K4" s="115"/>
      <c r="L4" s="116"/>
      <c r="M4" s="107" t="s">
        <v>18</v>
      </c>
      <c r="N4" s="107"/>
      <c r="O4" s="3"/>
    </row>
    <row r="5" spans="1:15" s="8" customFormat="1" x14ac:dyDescent="0.25">
      <c r="A5" s="110"/>
      <c r="B5" s="117"/>
      <c r="C5" s="118"/>
      <c r="D5" s="119"/>
      <c r="E5" s="111" t="str">
        <f>"Posted speed limit ("&amp;SETTINGS!$I$9&amp;")"</f>
        <v>Posted speed limit (kph)</v>
      </c>
      <c r="F5" s="112"/>
      <c r="G5" s="3"/>
      <c r="I5" s="110"/>
      <c r="J5" s="117"/>
      <c r="K5" s="118"/>
      <c r="L5" s="119"/>
      <c r="M5" s="111" t="str">
        <f>"Posted speed limit ("&amp;SETTINGS!$I$9&amp;")"</f>
        <v>Posted speed limit (kph)</v>
      </c>
      <c r="N5" s="112"/>
      <c r="O5" s="3"/>
    </row>
    <row r="6" spans="1:15" s="8" customFormat="1" x14ac:dyDescent="0.25">
      <c r="A6" s="160" t="str">
        <f>IF(SETTINGS!$I$9=Config!$I$2,"Note: Recommended measuring distance: urban road: 20 m; rural road: 50 m","Note: Recommended measuring distance: urban road: 65 ft; rural road: 165 ft")</f>
        <v>Note: Recommended measuring distance: urban road: 20 m; rural road: 50 m</v>
      </c>
      <c r="B6" s="160"/>
      <c r="C6" s="160"/>
      <c r="D6" s="160"/>
      <c r="E6" s="160"/>
      <c r="F6" s="160"/>
      <c r="G6" s="160"/>
      <c r="I6" s="160" t="str">
        <f>IF(SETTINGS!$I$9=Config!$I$2,"Note: Recommended measuring distance: urban road: 20 m; rural road: 50 m","Note: Recommended measuring distance: urban road: 65 ft; rural road: 165 ft")</f>
        <v>Note: Recommended measuring distance: urban road: 20 m; rural road: 50 m</v>
      </c>
      <c r="J6" s="160"/>
      <c r="K6" s="160"/>
      <c r="L6" s="160"/>
      <c r="M6" s="160"/>
      <c r="N6" s="160"/>
      <c r="O6" s="160"/>
    </row>
    <row r="7" spans="1:15" x14ac:dyDescent="0.25">
      <c r="A7" s="5" t="s">
        <v>19</v>
      </c>
      <c r="B7" s="5" t="s">
        <v>20</v>
      </c>
      <c r="C7" s="5" t="s">
        <v>21</v>
      </c>
      <c r="D7" s="113" t="str">
        <f>"VEHICLE TYPE:" &amp; Config!$C$2 &amp; "-" &amp; Config!$B$2 &amp; ", " &amp; Config!$C$3 &amp; "-" &amp; Config!$B$3 &amp; ", " &amp; Config!$C$4 &amp; "-" &amp; Config!$B$4 &amp; ", " &amp; Config!$C$5 &amp; "-" &amp; Config!$B$5</f>
        <v>VEHICLE TYPE:C-Car, T-Truck, M-Motorcycle, O-Other</v>
      </c>
      <c r="E7" s="5" t="s">
        <v>19</v>
      </c>
      <c r="F7" s="5" t="s">
        <v>20</v>
      </c>
      <c r="G7" s="5" t="s">
        <v>21</v>
      </c>
      <c r="H7" s="8"/>
      <c r="I7" s="5" t="s">
        <v>19</v>
      </c>
      <c r="J7" s="5" t="s">
        <v>20</v>
      </c>
      <c r="K7" s="5" t="s">
        <v>21</v>
      </c>
      <c r="L7" s="113" t="str">
        <f>"VEHICLE TYPE:" &amp; Config!$C$2 &amp; "-" &amp; Config!$B$2 &amp; ", " &amp; Config!$C$3 &amp; "-" &amp; Config!$B$3 &amp; ", " &amp; Config!$C$4 &amp; "-" &amp; Config!$B$4 &amp; ", " &amp; Config!$C$5 &amp; "-" &amp; Config!$B$5</f>
        <v>VEHICLE TYPE:C-Car, T-Truck, M-Motorcycle, O-Other</v>
      </c>
      <c r="M7" s="5" t="s">
        <v>19</v>
      </c>
      <c r="N7" s="5" t="s">
        <v>20</v>
      </c>
      <c r="O7" s="5" t="s">
        <v>21</v>
      </c>
    </row>
    <row r="8" spans="1:15" x14ac:dyDescent="0.25">
      <c r="A8" s="5">
        <v>1</v>
      </c>
      <c r="B8" s="7"/>
      <c r="C8" s="7"/>
      <c r="D8" s="113"/>
      <c r="E8" s="5">
        <v>51</v>
      </c>
      <c r="F8" s="7"/>
      <c r="G8" s="7"/>
      <c r="H8" s="8"/>
      <c r="I8" s="5">
        <v>101</v>
      </c>
      <c r="J8" s="7"/>
      <c r="K8" s="7"/>
      <c r="L8" s="113"/>
      <c r="M8" s="5">
        <v>151</v>
      </c>
      <c r="N8" s="7"/>
      <c r="O8" s="7"/>
    </row>
    <row r="9" spans="1:15" x14ac:dyDescent="0.25">
      <c r="A9" s="5">
        <v>2</v>
      </c>
      <c r="B9" s="7"/>
      <c r="C9" s="7"/>
      <c r="D9" s="113"/>
      <c r="E9" s="5">
        <v>52</v>
      </c>
      <c r="F9" s="7"/>
      <c r="G9" s="7"/>
      <c r="H9" s="8"/>
      <c r="I9" s="5">
        <v>102</v>
      </c>
      <c r="J9" s="7"/>
      <c r="K9" s="7"/>
      <c r="L9" s="113"/>
      <c r="M9" s="5">
        <v>152</v>
      </c>
      <c r="N9" s="7"/>
      <c r="O9" s="7"/>
    </row>
    <row r="10" spans="1:15" x14ac:dyDescent="0.25">
      <c r="A10" s="5">
        <v>3</v>
      </c>
      <c r="B10" s="7"/>
      <c r="C10" s="7"/>
      <c r="D10" s="113"/>
      <c r="E10" s="5">
        <v>53</v>
      </c>
      <c r="F10" s="7"/>
      <c r="G10" s="7"/>
      <c r="H10" s="8"/>
      <c r="I10" s="5">
        <v>103</v>
      </c>
      <c r="J10" s="7"/>
      <c r="K10" s="7"/>
      <c r="L10" s="113"/>
      <c r="M10" s="5">
        <v>153</v>
      </c>
      <c r="N10" s="7"/>
      <c r="O10" s="7"/>
    </row>
    <row r="11" spans="1:15" x14ac:dyDescent="0.25">
      <c r="A11" s="5">
        <v>4</v>
      </c>
      <c r="B11" s="7"/>
      <c r="C11" s="7"/>
      <c r="D11" s="113"/>
      <c r="E11" s="5">
        <v>54</v>
      </c>
      <c r="F11" s="7"/>
      <c r="G11" s="7"/>
      <c r="H11" s="8"/>
      <c r="I11" s="5">
        <v>104</v>
      </c>
      <c r="J11" s="7"/>
      <c r="K11" s="7"/>
      <c r="L11" s="113"/>
      <c r="M11" s="5">
        <v>154</v>
      </c>
      <c r="N11" s="7"/>
      <c r="O11" s="7"/>
    </row>
    <row r="12" spans="1:15" x14ac:dyDescent="0.25">
      <c r="A12" s="5">
        <v>5</v>
      </c>
      <c r="B12" s="7"/>
      <c r="C12" s="7"/>
      <c r="D12" s="113"/>
      <c r="E12" s="5">
        <v>55</v>
      </c>
      <c r="F12" s="7"/>
      <c r="G12" s="7"/>
      <c r="H12" s="8"/>
      <c r="I12" s="5">
        <v>105</v>
      </c>
      <c r="J12" s="7"/>
      <c r="K12" s="7"/>
      <c r="L12" s="113"/>
      <c r="M12" s="5">
        <v>155</v>
      </c>
      <c r="N12" s="7"/>
      <c r="O12" s="7"/>
    </row>
    <row r="13" spans="1:15" x14ac:dyDescent="0.25">
      <c r="A13" s="5">
        <v>6</v>
      </c>
      <c r="B13" s="7"/>
      <c r="C13" s="7"/>
      <c r="D13" s="113"/>
      <c r="E13" s="5">
        <v>56</v>
      </c>
      <c r="F13" s="7"/>
      <c r="G13" s="7"/>
      <c r="H13" s="8"/>
      <c r="I13" s="5">
        <v>106</v>
      </c>
      <c r="J13" s="7"/>
      <c r="K13" s="7"/>
      <c r="L13" s="113"/>
      <c r="M13" s="5">
        <v>156</v>
      </c>
      <c r="N13" s="7"/>
      <c r="O13" s="7"/>
    </row>
    <row r="14" spans="1:15" x14ac:dyDescent="0.25">
      <c r="A14" s="5">
        <v>7</v>
      </c>
      <c r="B14" s="7"/>
      <c r="C14" s="7"/>
      <c r="D14" s="113"/>
      <c r="E14" s="5">
        <v>57</v>
      </c>
      <c r="F14" s="7"/>
      <c r="G14" s="7"/>
      <c r="H14" s="8"/>
      <c r="I14" s="5">
        <v>107</v>
      </c>
      <c r="J14" s="7"/>
      <c r="K14" s="7"/>
      <c r="L14" s="113"/>
      <c r="M14" s="5">
        <v>157</v>
      </c>
      <c r="N14" s="7"/>
      <c r="O14" s="7"/>
    </row>
    <row r="15" spans="1:15" x14ac:dyDescent="0.25">
      <c r="A15" s="5">
        <v>8</v>
      </c>
      <c r="B15" s="7"/>
      <c r="C15" s="7"/>
      <c r="D15" s="113"/>
      <c r="E15" s="5">
        <v>58</v>
      </c>
      <c r="F15" s="7"/>
      <c r="G15" s="7"/>
      <c r="H15" s="8"/>
      <c r="I15" s="5">
        <v>108</v>
      </c>
      <c r="J15" s="7"/>
      <c r="K15" s="7"/>
      <c r="L15" s="113"/>
      <c r="M15" s="5">
        <v>158</v>
      </c>
      <c r="N15" s="7"/>
      <c r="O15" s="7"/>
    </row>
    <row r="16" spans="1:15" x14ac:dyDescent="0.25">
      <c r="A16" s="5">
        <v>9</v>
      </c>
      <c r="B16" s="7"/>
      <c r="C16" s="7"/>
      <c r="D16" s="113"/>
      <c r="E16" s="5">
        <v>59</v>
      </c>
      <c r="F16" s="7"/>
      <c r="G16" s="7"/>
      <c r="H16" s="8"/>
      <c r="I16" s="5">
        <v>109</v>
      </c>
      <c r="J16" s="7"/>
      <c r="K16" s="7"/>
      <c r="L16" s="113"/>
      <c r="M16" s="5">
        <v>159</v>
      </c>
      <c r="N16" s="7"/>
      <c r="O16" s="7"/>
    </row>
    <row r="17" spans="1:15" x14ac:dyDescent="0.25">
      <c r="A17" s="5">
        <v>10</v>
      </c>
      <c r="B17" s="7"/>
      <c r="C17" s="7"/>
      <c r="D17" s="113"/>
      <c r="E17" s="5">
        <v>60</v>
      </c>
      <c r="F17" s="7"/>
      <c r="G17" s="7"/>
      <c r="H17" s="8"/>
      <c r="I17" s="5">
        <v>110</v>
      </c>
      <c r="J17" s="7"/>
      <c r="K17" s="7"/>
      <c r="L17" s="113"/>
      <c r="M17" s="5">
        <v>160</v>
      </c>
      <c r="N17" s="7"/>
      <c r="O17" s="7"/>
    </row>
    <row r="18" spans="1:15" x14ac:dyDescent="0.25">
      <c r="A18" s="5">
        <v>11</v>
      </c>
      <c r="B18" s="7"/>
      <c r="C18" s="7"/>
      <c r="D18" s="113"/>
      <c r="E18" s="5">
        <v>61</v>
      </c>
      <c r="F18" s="7"/>
      <c r="G18" s="7"/>
      <c r="H18" s="8"/>
      <c r="I18" s="5">
        <v>111</v>
      </c>
      <c r="J18" s="7"/>
      <c r="K18" s="7"/>
      <c r="L18" s="113"/>
      <c r="M18" s="5">
        <v>161</v>
      </c>
      <c r="N18" s="7"/>
      <c r="O18" s="7"/>
    </row>
    <row r="19" spans="1:15" x14ac:dyDescent="0.25">
      <c r="A19" s="5">
        <v>12</v>
      </c>
      <c r="B19" s="7"/>
      <c r="C19" s="7"/>
      <c r="D19" s="113"/>
      <c r="E19" s="5">
        <v>62</v>
      </c>
      <c r="F19" s="7"/>
      <c r="G19" s="7"/>
      <c r="H19" s="8"/>
      <c r="I19" s="5">
        <v>112</v>
      </c>
      <c r="J19" s="7"/>
      <c r="K19" s="7"/>
      <c r="L19" s="113"/>
      <c r="M19" s="5">
        <v>162</v>
      </c>
      <c r="N19" s="7"/>
      <c r="O19" s="7"/>
    </row>
    <row r="20" spans="1:15" x14ac:dyDescent="0.25">
      <c r="A20" s="5">
        <v>13</v>
      </c>
      <c r="B20" s="7"/>
      <c r="C20" s="7"/>
      <c r="D20" s="113"/>
      <c r="E20" s="5">
        <v>63</v>
      </c>
      <c r="F20" s="7"/>
      <c r="G20" s="7"/>
      <c r="H20" s="8"/>
      <c r="I20" s="5">
        <v>113</v>
      </c>
      <c r="J20" s="7"/>
      <c r="K20" s="7"/>
      <c r="L20" s="113"/>
      <c r="M20" s="5">
        <v>163</v>
      </c>
      <c r="N20" s="7"/>
      <c r="O20" s="7"/>
    </row>
    <row r="21" spans="1:15" x14ac:dyDescent="0.25">
      <c r="A21" s="5">
        <v>14</v>
      </c>
      <c r="B21" s="7"/>
      <c r="C21" s="7"/>
      <c r="D21" s="113"/>
      <c r="E21" s="5">
        <v>64</v>
      </c>
      <c r="F21" s="7"/>
      <c r="G21" s="7"/>
      <c r="H21" s="8"/>
      <c r="I21" s="5">
        <v>114</v>
      </c>
      <c r="J21" s="7"/>
      <c r="K21" s="7"/>
      <c r="L21" s="113"/>
      <c r="M21" s="5">
        <v>164</v>
      </c>
      <c r="N21" s="7"/>
      <c r="O21" s="7"/>
    </row>
    <row r="22" spans="1:15" x14ac:dyDescent="0.25">
      <c r="A22" s="5">
        <v>15</v>
      </c>
      <c r="B22" s="7"/>
      <c r="C22" s="7"/>
      <c r="D22" s="113"/>
      <c r="E22" s="5">
        <v>65</v>
      </c>
      <c r="F22" s="7"/>
      <c r="G22" s="7"/>
      <c r="H22" s="8"/>
      <c r="I22" s="5">
        <v>115</v>
      </c>
      <c r="J22" s="7"/>
      <c r="K22" s="7"/>
      <c r="L22" s="113"/>
      <c r="M22" s="5">
        <v>165</v>
      </c>
      <c r="N22" s="7"/>
      <c r="O22" s="7"/>
    </row>
    <row r="23" spans="1:15" x14ac:dyDescent="0.25">
      <c r="A23" s="5">
        <v>16</v>
      </c>
      <c r="B23" s="7"/>
      <c r="C23" s="7"/>
      <c r="D23" s="113"/>
      <c r="E23" s="5">
        <v>66</v>
      </c>
      <c r="F23" s="7"/>
      <c r="G23" s="7"/>
      <c r="H23" s="8"/>
      <c r="I23" s="5">
        <v>116</v>
      </c>
      <c r="J23" s="7"/>
      <c r="K23" s="7"/>
      <c r="L23" s="113"/>
      <c r="M23" s="5">
        <v>166</v>
      </c>
      <c r="N23" s="7"/>
      <c r="O23" s="7"/>
    </row>
    <row r="24" spans="1:15" x14ac:dyDescent="0.25">
      <c r="A24" s="5">
        <v>17</v>
      </c>
      <c r="B24" s="7"/>
      <c r="C24" s="7"/>
      <c r="D24" s="113"/>
      <c r="E24" s="5">
        <v>67</v>
      </c>
      <c r="F24" s="7"/>
      <c r="G24" s="7"/>
      <c r="H24" s="8"/>
      <c r="I24" s="5">
        <v>117</v>
      </c>
      <c r="J24" s="7"/>
      <c r="K24" s="7"/>
      <c r="L24" s="113"/>
      <c r="M24" s="5">
        <v>167</v>
      </c>
      <c r="N24" s="7"/>
      <c r="O24" s="7"/>
    </row>
    <row r="25" spans="1:15" x14ac:dyDescent="0.25">
      <c r="A25" s="5">
        <v>18</v>
      </c>
      <c r="B25" s="7"/>
      <c r="C25" s="7"/>
      <c r="D25" s="113"/>
      <c r="E25" s="5">
        <v>68</v>
      </c>
      <c r="F25" s="7"/>
      <c r="G25" s="7"/>
      <c r="H25" s="8"/>
      <c r="I25" s="5">
        <v>118</v>
      </c>
      <c r="J25" s="7"/>
      <c r="K25" s="7"/>
      <c r="L25" s="113"/>
      <c r="M25" s="5">
        <v>168</v>
      </c>
      <c r="N25" s="7"/>
      <c r="O25" s="7"/>
    </row>
    <row r="26" spans="1:15" x14ac:dyDescent="0.25">
      <c r="A26" s="5">
        <v>19</v>
      </c>
      <c r="B26" s="7"/>
      <c r="C26" s="7"/>
      <c r="D26" s="113"/>
      <c r="E26" s="5">
        <v>69</v>
      </c>
      <c r="F26" s="7"/>
      <c r="G26" s="7"/>
      <c r="H26" s="8"/>
      <c r="I26" s="5">
        <v>119</v>
      </c>
      <c r="J26" s="7"/>
      <c r="K26" s="7"/>
      <c r="L26" s="113"/>
      <c r="M26" s="5">
        <v>169</v>
      </c>
      <c r="N26" s="7"/>
      <c r="O26" s="7"/>
    </row>
    <row r="27" spans="1:15" x14ac:dyDescent="0.25">
      <c r="A27" s="5">
        <v>20</v>
      </c>
      <c r="B27" s="7"/>
      <c r="C27" s="7"/>
      <c r="D27" s="113"/>
      <c r="E27" s="5">
        <v>70</v>
      </c>
      <c r="F27" s="7"/>
      <c r="G27" s="7"/>
      <c r="H27" s="8"/>
      <c r="I27" s="5">
        <v>120</v>
      </c>
      <c r="J27" s="7"/>
      <c r="K27" s="7"/>
      <c r="L27" s="113"/>
      <c r="M27" s="5">
        <v>170</v>
      </c>
      <c r="N27" s="7"/>
      <c r="O27" s="7"/>
    </row>
    <row r="28" spans="1:15" x14ac:dyDescent="0.25">
      <c r="A28" s="5">
        <v>21</v>
      </c>
      <c r="B28" s="7"/>
      <c r="C28" s="7"/>
      <c r="D28" s="113"/>
      <c r="E28" s="5">
        <v>71</v>
      </c>
      <c r="F28" s="7"/>
      <c r="G28" s="7"/>
      <c r="H28" s="8"/>
      <c r="I28" s="5">
        <v>121</v>
      </c>
      <c r="J28" s="7"/>
      <c r="K28" s="7"/>
      <c r="L28" s="113"/>
      <c r="M28" s="5">
        <v>171</v>
      </c>
      <c r="N28" s="7"/>
      <c r="O28" s="7"/>
    </row>
    <row r="29" spans="1:15" x14ac:dyDescent="0.25">
      <c r="A29" s="5">
        <v>22</v>
      </c>
      <c r="B29" s="7"/>
      <c r="C29" s="7"/>
      <c r="D29" s="113"/>
      <c r="E29" s="5">
        <v>72</v>
      </c>
      <c r="F29" s="7"/>
      <c r="G29" s="7"/>
      <c r="H29" s="8"/>
      <c r="I29" s="5">
        <v>122</v>
      </c>
      <c r="J29" s="7"/>
      <c r="K29" s="7"/>
      <c r="L29" s="113"/>
      <c r="M29" s="5">
        <v>172</v>
      </c>
      <c r="N29" s="7"/>
      <c r="O29" s="7"/>
    </row>
    <row r="30" spans="1:15" x14ac:dyDescent="0.25">
      <c r="A30" s="5">
        <v>23</v>
      </c>
      <c r="B30" s="7"/>
      <c r="C30" s="7"/>
      <c r="D30" s="113"/>
      <c r="E30" s="5">
        <v>73</v>
      </c>
      <c r="F30" s="7"/>
      <c r="G30" s="7"/>
      <c r="H30" s="8"/>
      <c r="I30" s="5">
        <v>123</v>
      </c>
      <c r="J30" s="7"/>
      <c r="K30" s="7"/>
      <c r="L30" s="113"/>
      <c r="M30" s="5">
        <v>173</v>
      </c>
      <c r="N30" s="7"/>
      <c r="O30" s="7"/>
    </row>
    <row r="31" spans="1:15" x14ac:dyDescent="0.25">
      <c r="A31" s="5">
        <v>24</v>
      </c>
      <c r="B31" s="7"/>
      <c r="C31" s="7"/>
      <c r="D31" s="113"/>
      <c r="E31" s="5">
        <v>74</v>
      </c>
      <c r="F31" s="7"/>
      <c r="G31" s="7"/>
      <c r="H31" s="8"/>
      <c r="I31" s="5">
        <v>124</v>
      </c>
      <c r="J31" s="7"/>
      <c r="K31" s="7"/>
      <c r="L31" s="113"/>
      <c r="M31" s="5">
        <v>174</v>
      </c>
      <c r="N31" s="7"/>
      <c r="O31" s="7"/>
    </row>
    <row r="32" spans="1:15" x14ac:dyDescent="0.25">
      <c r="A32" s="5">
        <v>25</v>
      </c>
      <c r="B32" s="7"/>
      <c r="C32" s="7"/>
      <c r="D32" s="113"/>
      <c r="E32" s="5">
        <v>75</v>
      </c>
      <c r="F32" s="7"/>
      <c r="G32" s="7"/>
      <c r="H32" s="8"/>
      <c r="I32" s="5">
        <v>125</v>
      </c>
      <c r="J32" s="7"/>
      <c r="K32" s="7"/>
      <c r="L32" s="113"/>
      <c r="M32" s="5">
        <v>175</v>
      </c>
      <c r="N32" s="7"/>
      <c r="O32" s="7"/>
    </row>
    <row r="33" spans="1:15" x14ac:dyDescent="0.25">
      <c r="A33" s="5">
        <v>26</v>
      </c>
      <c r="B33" s="7"/>
      <c r="C33" s="7"/>
      <c r="D33" s="113"/>
      <c r="E33" s="5">
        <v>76</v>
      </c>
      <c r="F33" s="7"/>
      <c r="G33" s="7"/>
      <c r="H33" s="8"/>
      <c r="I33" s="5">
        <v>126</v>
      </c>
      <c r="J33" s="7"/>
      <c r="K33" s="7"/>
      <c r="L33" s="113"/>
      <c r="M33" s="5">
        <v>176</v>
      </c>
      <c r="N33" s="7"/>
      <c r="O33" s="7"/>
    </row>
    <row r="34" spans="1:15" x14ac:dyDescent="0.25">
      <c r="A34" s="5">
        <v>27</v>
      </c>
      <c r="B34" s="7"/>
      <c r="C34" s="7"/>
      <c r="D34" s="113"/>
      <c r="E34" s="5">
        <v>77</v>
      </c>
      <c r="F34" s="7"/>
      <c r="G34" s="7"/>
      <c r="H34" s="8"/>
      <c r="I34" s="5">
        <v>127</v>
      </c>
      <c r="J34" s="7"/>
      <c r="K34" s="7"/>
      <c r="L34" s="113"/>
      <c r="M34" s="5">
        <v>177</v>
      </c>
      <c r="N34" s="7"/>
      <c r="O34" s="7"/>
    </row>
    <row r="35" spans="1:15" x14ac:dyDescent="0.25">
      <c r="A35" s="5">
        <v>28</v>
      </c>
      <c r="B35" s="7"/>
      <c r="C35" s="7"/>
      <c r="D35" s="113"/>
      <c r="E35" s="5">
        <v>78</v>
      </c>
      <c r="F35" s="7"/>
      <c r="G35" s="7"/>
      <c r="H35" s="8"/>
      <c r="I35" s="5">
        <v>128</v>
      </c>
      <c r="J35" s="7"/>
      <c r="K35" s="7"/>
      <c r="L35" s="113"/>
      <c r="M35" s="5">
        <v>178</v>
      </c>
      <c r="N35" s="7"/>
      <c r="O35" s="7"/>
    </row>
    <row r="36" spans="1:15" x14ac:dyDescent="0.25">
      <c r="A36" s="5">
        <v>29</v>
      </c>
      <c r="B36" s="7"/>
      <c r="C36" s="7"/>
      <c r="D36" s="113"/>
      <c r="E36" s="5">
        <v>79</v>
      </c>
      <c r="F36" s="7"/>
      <c r="G36" s="7"/>
      <c r="H36" s="8"/>
      <c r="I36" s="5">
        <v>129</v>
      </c>
      <c r="J36" s="7"/>
      <c r="K36" s="7"/>
      <c r="L36" s="113"/>
      <c r="M36" s="5">
        <v>179</v>
      </c>
      <c r="N36" s="7"/>
      <c r="O36" s="7"/>
    </row>
    <row r="37" spans="1:15" x14ac:dyDescent="0.25">
      <c r="A37" s="5">
        <v>30</v>
      </c>
      <c r="B37" s="7"/>
      <c r="C37" s="7"/>
      <c r="D37" s="113"/>
      <c r="E37" s="5">
        <v>80</v>
      </c>
      <c r="F37" s="7"/>
      <c r="G37" s="7"/>
      <c r="H37" s="8"/>
      <c r="I37" s="5">
        <v>130</v>
      </c>
      <c r="J37" s="7"/>
      <c r="K37" s="7"/>
      <c r="L37" s="113"/>
      <c r="M37" s="5">
        <v>180</v>
      </c>
      <c r="N37" s="7"/>
      <c r="O37" s="7"/>
    </row>
    <row r="38" spans="1:15" x14ac:dyDescent="0.25">
      <c r="A38" s="5">
        <v>31</v>
      </c>
      <c r="B38" s="7"/>
      <c r="C38" s="7"/>
      <c r="D38" s="113"/>
      <c r="E38" s="5">
        <v>81</v>
      </c>
      <c r="F38" s="7"/>
      <c r="G38" s="7"/>
      <c r="H38" s="8"/>
      <c r="I38" s="5">
        <v>131</v>
      </c>
      <c r="J38" s="7"/>
      <c r="K38" s="7"/>
      <c r="L38" s="113"/>
      <c r="M38" s="5">
        <v>181</v>
      </c>
      <c r="N38" s="7"/>
      <c r="O38" s="7"/>
    </row>
    <row r="39" spans="1:15" x14ac:dyDescent="0.25">
      <c r="A39" s="5">
        <v>32</v>
      </c>
      <c r="B39" s="7"/>
      <c r="C39" s="7"/>
      <c r="D39" s="113"/>
      <c r="E39" s="5">
        <v>82</v>
      </c>
      <c r="F39" s="7"/>
      <c r="G39" s="7"/>
      <c r="H39" s="8"/>
      <c r="I39" s="5">
        <v>132</v>
      </c>
      <c r="J39" s="7"/>
      <c r="K39" s="7"/>
      <c r="L39" s="113"/>
      <c r="M39" s="5">
        <v>182</v>
      </c>
      <c r="N39" s="7"/>
      <c r="O39" s="7"/>
    </row>
    <row r="40" spans="1:15" x14ac:dyDescent="0.25">
      <c r="A40" s="5">
        <v>33</v>
      </c>
      <c r="B40" s="7"/>
      <c r="C40" s="7"/>
      <c r="D40" s="113"/>
      <c r="E40" s="5">
        <v>83</v>
      </c>
      <c r="F40" s="7"/>
      <c r="G40" s="7"/>
      <c r="H40" s="8"/>
      <c r="I40" s="5">
        <v>133</v>
      </c>
      <c r="J40" s="7"/>
      <c r="K40" s="7"/>
      <c r="L40" s="113"/>
      <c r="M40" s="5">
        <v>183</v>
      </c>
      <c r="N40" s="7"/>
      <c r="O40" s="7"/>
    </row>
    <row r="41" spans="1:15" x14ac:dyDescent="0.25">
      <c r="A41" s="5">
        <v>34</v>
      </c>
      <c r="B41" s="7"/>
      <c r="C41" s="7"/>
      <c r="D41" s="113"/>
      <c r="E41" s="5">
        <v>84</v>
      </c>
      <c r="F41" s="7"/>
      <c r="G41" s="7"/>
      <c r="H41" s="8"/>
      <c r="I41" s="5">
        <v>134</v>
      </c>
      <c r="J41" s="7"/>
      <c r="K41" s="7"/>
      <c r="L41" s="113"/>
      <c r="M41" s="5">
        <v>184</v>
      </c>
      <c r="N41" s="7"/>
      <c r="O41" s="7"/>
    </row>
    <row r="42" spans="1:15" x14ac:dyDescent="0.25">
      <c r="A42" s="5">
        <v>35</v>
      </c>
      <c r="B42" s="7"/>
      <c r="C42" s="7"/>
      <c r="D42" s="113"/>
      <c r="E42" s="5">
        <v>85</v>
      </c>
      <c r="F42" s="7"/>
      <c r="G42" s="7"/>
      <c r="H42" s="8"/>
      <c r="I42" s="5">
        <v>135</v>
      </c>
      <c r="J42" s="7"/>
      <c r="K42" s="7"/>
      <c r="L42" s="113"/>
      <c r="M42" s="5">
        <v>185</v>
      </c>
      <c r="N42" s="7"/>
      <c r="O42" s="7"/>
    </row>
    <row r="43" spans="1:15" x14ac:dyDescent="0.25">
      <c r="A43" s="5">
        <v>36</v>
      </c>
      <c r="B43" s="7"/>
      <c r="C43" s="7"/>
      <c r="D43" s="113"/>
      <c r="E43" s="5">
        <v>86</v>
      </c>
      <c r="F43" s="7"/>
      <c r="G43" s="7"/>
      <c r="H43" s="8"/>
      <c r="I43" s="5">
        <v>136</v>
      </c>
      <c r="J43" s="7"/>
      <c r="K43" s="7"/>
      <c r="L43" s="113"/>
      <c r="M43" s="5">
        <v>186</v>
      </c>
      <c r="N43" s="7"/>
      <c r="O43" s="7"/>
    </row>
    <row r="44" spans="1:15" x14ac:dyDescent="0.25">
      <c r="A44" s="5">
        <v>37</v>
      </c>
      <c r="B44" s="7"/>
      <c r="C44" s="7"/>
      <c r="D44" s="113"/>
      <c r="E44" s="5">
        <v>87</v>
      </c>
      <c r="F44" s="7"/>
      <c r="G44" s="7"/>
      <c r="H44" s="8"/>
      <c r="I44" s="5">
        <v>137</v>
      </c>
      <c r="J44" s="7"/>
      <c r="K44" s="7"/>
      <c r="L44" s="113"/>
      <c r="M44" s="5">
        <v>187</v>
      </c>
      <c r="N44" s="7"/>
      <c r="O44" s="7"/>
    </row>
    <row r="45" spans="1:15" x14ac:dyDescent="0.25">
      <c r="A45" s="5">
        <v>38</v>
      </c>
      <c r="B45" s="7"/>
      <c r="C45" s="7"/>
      <c r="D45" s="113"/>
      <c r="E45" s="5">
        <v>88</v>
      </c>
      <c r="F45" s="7"/>
      <c r="G45" s="7"/>
      <c r="H45" s="8"/>
      <c r="I45" s="5">
        <v>138</v>
      </c>
      <c r="J45" s="7"/>
      <c r="K45" s="7"/>
      <c r="L45" s="113"/>
      <c r="M45" s="5">
        <v>188</v>
      </c>
      <c r="N45" s="7"/>
      <c r="O45" s="7"/>
    </row>
    <row r="46" spans="1:15" x14ac:dyDescent="0.25">
      <c r="A46" s="5">
        <v>39</v>
      </c>
      <c r="B46" s="7"/>
      <c r="C46" s="7"/>
      <c r="D46" s="113"/>
      <c r="E46" s="5">
        <v>89</v>
      </c>
      <c r="F46" s="7"/>
      <c r="G46" s="7"/>
      <c r="H46" s="8"/>
      <c r="I46" s="5">
        <v>139</v>
      </c>
      <c r="J46" s="7"/>
      <c r="K46" s="7"/>
      <c r="L46" s="113"/>
      <c r="M46" s="5">
        <v>189</v>
      </c>
      <c r="N46" s="7"/>
      <c r="O46" s="7"/>
    </row>
    <row r="47" spans="1:15" x14ac:dyDescent="0.25">
      <c r="A47" s="5">
        <v>40</v>
      </c>
      <c r="B47" s="7"/>
      <c r="C47" s="7"/>
      <c r="D47" s="113"/>
      <c r="E47" s="5">
        <v>90</v>
      </c>
      <c r="F47" s="7"/>
      <c r="G47" s="7"/>
      <c r="H47" s="8"/>
      <c r="I47" s="5">
        <v>140</v>
      </c>
      <c r="J47" s="7"/>
      <c r="K47" s="7"/>
      <c r="L47" s="113"/>
      <c r="M47" s="5">
        <v>190</v>
      </c>
      <c r="N47" s="7"/>
      <c r="O47" s="7"/>
    </row>
    <row r="48" spans="1:15" x14ac:dyDescent="0.25">
      <c r="A48" s="5">
        <v>41</v>
      </c>
      <c r="B48" s="7"/>
      <c r="C48" s="7"/>
      <c r="D48" s="113"/>
      <c r="E48" s="5">
        <v>91</v>
      </c>
      <c r="F48" s="7"/>
      <c r="G48" s="7"/>
      <c r="H48" s="8"/>
      <c r="I48" s="5">
        <v>141</v>
      </c>
      <c r="J48" s="7"/>
      <c r="K48" s="7"/>
      <c r="L48" s="113"/>
      <c r="M48" s="5">
        <v>191</v>
      </c>
      <c r="N48" s="7"/>
      <c r="O48" s="7"/>
    </row>
    <row r="49" spans="1:15" x14ac:dyDescent="0.25">
      <c r="A49" s="5">
        <v>42</v>
      </c>
      <c r="B49" s="7"/>
      <c r="C49" s="7"/>
      <c r="D49" s="113"/>
      <c r="E49" s="5">
        <v>92</v>
      </c>
      <c r="F49" s="7"/>
      <c r="G49" s="7"/>
      <c r="H49" s="8"/>
      <c r="I49" s="5">
        <v>142</v>
      </c>
      <c r="J49" s="7"/>
      <c r="K49" s="7"/>
      <c r="L49" s="113"/>
      <c r="M49" s="5">
        <v>192</v>
      </c>
      <c r="N49" s="7"/>
      <c r="O49" s="7"/>
    </row>
    <row r="50" spans="1:15" x14ac:dyDescent="0.25">
      <c r="A50" s="5">
        <v>43</v>
      </c>
      <c r="B50" s="7"/>
      <c r="C50" s="7"/>
      <c r="D50" s="113"/>
      <c r="E50" s="5">
        <v>93</v>
      </c>
      <c r="F50" s="7"/>
      <c r="G50" s="7"/>
      <c r="H50" s="8"/>
      <c r="I50" s="5">
        <v>143</v>
      </c>
      <c r="J50" s="7"/>
      <c r="K50" s="7"/>
      <c r="L50" s="113"/>
      <c r="M50" s="5">
        <v>193</v>
      </c>
      <c r="N50" s="7"/>
      <c r="O50" s="7"/>
    </row>
    <row r="51" spans="1:15" x14ac:dyDescent="0.25">
      <c r="A51" s="5">
        <v>44</v>
      </c>
      <c r="B51" s="7"/>
      <c r="C51" s="7"/>
      <c r="D51" s="113"/>
      <c r="E51" s="5">
        <v>94</v>
      </c>
      <c r="F51" s="7"/>
      <c r="G51" s="7"/>
      <c r="H51" s="8"/>
      <c r="I51" s="5">
        <v>144</v>
      </c>
      <c r="J51" s="7"/>
      <c r="K51" s="7"/>
      <c r="L51" s="113"/>
      <c r="M51" s="5">
        <v>194</v>
      </c>
      <c r="N51" s="7"/>
      <c r="O51" s="7"/>
    </row>
    <row r="52" spans="1:15" x14ac:dyDescent="0.25">
      <c r="A52" s="5">
        <v>45</v>
      </c>
      <c r="B52" s="7"/>
      <c r="C52" s="7"/>
      <c r="D52" s="113"/>
      <c r="E52" s="5">
        <v>95</v>
      </c>
      <c r="F52" s="7"/>
      <c r="G52" s="7"/>
      <c r="H52" s="8"/>
      <c r="I52" s="5">
        <v>145</v>
      </c>
      <c r="J52" s="7"/>
      <c r="K52" s="7"/>
      <c r="L52" s="113"/>
      <c r="M52" s="5">
        <v>195</v>
      </c>
      <c r="N52" s="7"/>
      <c r="O52" s="7"/>
    </row>
    <row r="53" spans="1:15" x14ac:dyDescent="0.25">
      <c r="A53" s="5">
        <v>46</v>
      </c>
      <c r="B53" s="7"/>
      <c r="C53" s="7"/>
      <c r="D53" s="113"/>
      <c r="E53" s="5">
        <v>96</v>
      </c>
      <c r="F53" s="7"/>
      <c r="G53" s="7"/>
      <c r="H53" s="8"/>
      <c r="I53" s="5">
        <v>146</v>
      </c>
      <c r="J53" s="7"/>
      <c r="K53" s="7"/>
      <c r="L53" s="113"/>
      <c r="M53" s="5">
        <v>196</v>
      </c>
      <c r="N53" s="7"/>
      <c r="O53" s="7"/>
    </row>
    <row r="54" spans="1:15" x14ac:dyDescent="0.25">
      <c r="A54" s="5">
        <v>47</v>
      </c>
      <c r="B54" s="7"/>
      <c r="C54" s="7"/>
      <c r="D54" s="113"/>
      <c r="E54" s="5">
        <v>97</v>
      </c>
      <c r="F54" s="7"/>
      <c r="G54" s="7"/>
      <c r="H54" s="8"/>
      <c r="I54" s="5">
        <v>147</v>
      </c>
      <c r="J54" s="7"/>
      <c r="K54" s="7"/>
      <c r="L54" s="113"/>
      <c r="M54" s="5">
        <v>197</v>
      </c>
      <c r="N54" s="7"/>
      <c r="O54" s="7"/>
    </row>
    <row r="55" spans="1:15" x14ac:dyDescent="0.25">
      <c r="A55" s="5">
        <v>48</v>
      </c>
      <c r="B55" s="7"/>
      <c r="C55" s="7"/>
      <c r="D55" s="113"/>
      <c r="E55" s="5">
        <v>98</v>
      </c>
      <c r="F55" s="7"/>
      <c r="G55" s="7"/>
      <c r="H55" s="8"/>
      <c r="I55" s="5">
        <v>148</v>
      </c>
      <c r="J55" s="7"/>
      <c r="K55" s="7"/>
      <c r="L55" s="113"/>
      <c r="M55" s="5">
        <v>198</v>
      </c>
      <c r="N55" s="7"/>
      <c r="O55" s="7"/>
    </row>
    <row r="56" spans="1:15" x14ac:dyDescent="0.25">
      <c r="A56" s="5">
        <v>49</v>
      </c>
      <c r="B56" s="7"/>
      <c r="C56" s="7"/>
      <c r="D56" s="113"/>
      <c r="E56" s="5">
        <v>99</v>
      </c>
      <c r="F56" s="7"/>
      <c r="G56" s="7"/>
      <c r="H56" s="8"/>
      <c r="I56" s="5">
        <v>149</v>
      </c>
      <c r="J56" s="7"/>
      <c r="K56" s="7"/>
      <c r="L56" s="113"/>
      <c r="M56" s="5">
        <v>199</v>
      </c>
      <c r="N56" s="7"/>
      <c r="O56" s="7"/>
    </row>
    <row r="57" spans="1:15" x14ac:dyDescent="0.25">
      <c r="A57" s="5">
        <v>50</v>
      </c>
      <c r="B57" s="7"/>
      <c r="C57" s="7"/>
      <c r="D57" s="113"/>
      <c r="E57" s="5">
        <v>100</v>
      </c>
      <c r="F57" s="7"/>
      <c r="G57" s="7"/>
      <c r="H57" s="8"/>
      <c r="I57" s="5">
        <v>150</v>
      </c>
      <c r="J57" s="7"/>
      <c r="K57" s="7"/>
      <c r="L57" s="113"/>
      <c r="M57" s="5">
        <v>200</v>
      </c>
      <c r="N57" s="7"/>
      <c r="O57" s="7"/>
    </row>
  </sheetData>
  <sheetProtection algorithmName="SHA-512" hashValue="9S2IxwhQnVVrNswhUBCsFwCJxjE3+kUUsif1sMzh0HSGn7c6pLCFwjQ1myL/7LQlV+wworMU2Nw2ak4aAf3sJw==" saltValue="PR8iUxqVgIJU/u9qjDWh1w==" spinCount="100000" sheet="1" objects="1" scenarios="1"/>
  <mergeCells count="22">
    <mergeCell ref="D7:D57"/>
    <mergeCell ref="L7:L57"/>
    <mergeCell ref="E2:F2"/>
    <mergeCell ref="E3:F3"/>
    <mergeCell ref="E4:F4"/>
    <mergeCell ref="B4:D5"/>
    <mergeCell ref="E5:F5"/>
    <mergeCell ref="I4:I5"/>
    <mergeCell ref="J4:L5"/>
    <mergeCell ref="I1:O1"/>
    <mergeCell ref="M2:N2"/>
    <mergeCell ref="M3:N3"/>
    <mergeCell ref="A1:G1"/>
    <mergeCell ref="A6:G6"/>
    <mergeCell ref="M4:N4"/>
    <mergeCell ref="I6:O6"/>
    <mergeCell ref="B2:D2"/>
    <mergeCell ref="B3:D3"/>
    <mergeCell ref="J2:L2"/>
    <mergeCell ref="J3:L3"/>
    <mergeCell ref="A4:A5"/>
    <mergeCell ref="M5:N5"/>
  </mergeCells>
  <printOptions horizontalCentered="1" verticalCentered="1"/>
  <pageMargins left="0.7" right="0.7" top="0.4" bottom="0.4" header="0.3" footer="0.3"/>
  <pageSetup paperSize="9" scale="94" orientation="portrait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3F213-7FDF-4AD2-86FC-81BCE8115436}">
  <sheetPr codeName="Sheet2">
    <tabColor theme="9" tint="0.59999389629810485"/>
    <pageSetUpPr fitToPage="1"/>
  </sheetPr>
  <dimension ref="A1:Q62"/>
  <sheetViews>
    <sheetView zoomScaleNormal="100" workbookViewId="0">
      <selection activeCell="B2" sqref="B2:P2"/>
    </sheetView>
  </sheetViews>
  <sheetFormatPr defaultColWidth="0" defaultRowHeight="15" zeroHeight="1" x14ac:dyDescent="0.25"/>
  <cols>
    <col min="1" max="1" width="4.7109375" style="17" customWidth="1"/>
    <col min="2" max="2" width="8.7109375" style="17" customWidth="1"/>
    <col min="3" max="4" width="12.7109375" style="17" customWidth="1"/>
    <col min="5" max="6" width="8.7109375" style="17" customWidth="1"/>
    <col min="7" max="9" width="12.7109375" style="17" customWidth="1"/>
    <col min="10" max="10" width="8.7109375" style="17" customWidth="1"/>
    <col min="11" max="12" width="12.7109375" style="17" customWidth="1"/>
    <col min="13" max="14" width="8.7109375" style="17" customWidth="1"/>
    <col min="15" max="15" width="12.7109375" style="17" customWidth="1"/>
    <col min="16" max="16" width="12.7109375" style="68" customWidth="1"/>
    <col min="17" max="17" width="4.7109375" style="16" customWidth="1"/>
    <col min="18" max="16384" width="9.140625" style="17" hidden="1"/>
  </cols>
  <sheetData>
    <row r="1" spans="1:17" ht="18" customHeight="1" thickBot="1" x14ac:dyDescent="0.3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57"/>
    </row>
    <row r="2" spans="1:17" ht="42" x14ac:dyDescent="0.25">
      <c r="A2" s="16"/>
      <c r="B2" s="120" t="s">
        <v>22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2"/>
    </row>
    <row r="3" spans="1:17" ht="31.5" x14ac:dyDescent="0.25">
      <c r="A3" s="16"/>
      <c r="B3" s="123" t="s">
        <v>23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5"/>
    </row>
    <row r="4" spans="1:17" x14ac:dyDescent="0.25">
      <c r="A4" s="16"/>
      <c r="B4" s="35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7"/>
    </row>
    <row r="5" spans="1:17" ht="15.75" x14ac:dyDescent="0.25">
      <c r="A5" s="16"/>
      <c r="B5" s="35"/>
      <c r="C5" s="38" t="s">
        <v>24</v>
      </c>
      <c r="D5" s="126" t="str">
        <f>IF(SETTINGS!$C$5="","",SETTINGS!$C$5)</f>
        <v/>
      </c>
      <c r="E5" s="126"/>
      <c r="F5" s="126"/>
      <c r="G5" s="126"/>
      <c r="H5" s="38" t="str">
        <f>IF(SETTINGS!$I$9=Config!$I$2,"DISTANCE (m)","DISTANCE (ft)")</f>
        <v>DISTANCE (m)</v>
      </c>
      <c r="I5" s="39" t="str">
        <f>IF(SETTINGS!$I$5="","",SETTINGS!$I$5)</f>
        <v/>
      </c>
      <c r="J5" s="36"/>
      <c r="K5" s="36"/>
      <c r="L5" s="36"/>
      <c r="M5" s="36"/>
      <c r="N5" s="36"/>
      <c r="O5" s="36"/>
      <c r="P5" s="37"/>
    </row>
    <row r="6" spans="1:17" ht="15.75" x14ac:dyDescent="0.25">
      <c r="A6" s="16"/>
      <c r="B6" s="35"/>
      <c r="C6" s="132" t="s">
        <v>2</v>
      </c>
      <c r="D6" s="135" t="str">
        <f>IF(SETTINGS!$C$6="","",SETTINGS!$C$6)</f>
        <v/>
      </c>
      <c r="E6" s="135"/>
      <c r="F6" s="135"/>
      <c r="G6" s="135"/>
      <c r="H6" s="38" t="s">
        <v>25</v>
      </c>
      <c r="I6" s="40" t="str">
        <f>IF(SETTINGS!$I$6="","",SETTINGS!$I$6)</f>
        <v/>
      </c>
      <c r="J6" s="36"/>
      <c r="K6" s="36"/>
      <c r="L6" s="36"/>
      <c r="M6" s="36"/>
      <c r="N6" s="36"/>
      <c r="O6" s="36"/>
      <c r="P6" s="37"/>
    </row>
    <row r="7" spans="1:17" ht="15.75" x14ac:dyDescent="0.25">
      <c r="A7" s="16"/>
      <c r="B7" s="41"/>
      <c r="C7" s="133"/>
      <c r="D7" s="136"/>
      <c r="E7" s="136"/>
      <c r="F7" s="136"/>
      <c r="G7" s="136"/>
      <c r="H7" s="38" t="s">
        <v>26</v>
      </c>
      <c r="I7" s="40" t="str">
        <f>IF(SETTINGS!$I$7="","",SETTINGS!$I$7)</f>
        <v/>
      </c>
      <c r="J7" s="36"/>
      <c r="K7" s="36"/>
      <c r="L7" s="36"/>
      <c r="M7" s="36"/>
      <c r="N7" s="36"/>
      <c r="O7" s="36"/>
      <c r="P7" s="37"/>
    </row>
    <row r="8" spans="1:17" ht="15.75" x14ac:dyDescent="0.25">
      <c r="A8" s="16"/>
      <c r="B8" s="42"/>
      <c r="C8" s="134"/>
      <c r="D8" s="137"/>
      <c r="E8" s="137"/>
      <c r="F8" s="137"/>
      <c r="G8" s="137"/>
      <c r="H8" s="38" t="s">
        <v>27</v>
      </c>
      <c r="I8" s="39" t="str">
        <f>IF(SETTINGS!$I$8="","",SETTINGS!$I$8)</f>
        <v/>
      </c>
      <c r="J8" s="36"/>
      <c r="K8" s="36"/>
      <c r="L8" s="36"/>
      <c r="M8" s="36"/>
      <c r="N8" s="36"/>
      <c r="O8" s="36"/>
      <c r="P8" s="37"/>
    </row>
    <row r="9" spans="1:17" x14ac:dyDescent="0.25">
      <c r="A9" s="16"/>
      <c r="B9" s="42"/>
      <c r="C9" s="43"/>
      <c r="D9" s="43"/>
      <c r="E9" s="36"/>
      <c r="F9" s="43"/>
      <c r="G9" s="43"/>
      <c r="H9" s="36"/>
      <c r="I9" s="36"/>
      <c r="J9" s="36"/>
      <c r="K9" s="36"/>
      <c r="L9" s="36"/>
      <c r="M9" s="36"/>
      <c r="N9" s="36"/>
      <c r="O9" s="36"/>
      <c r="P9" s="37"/>
    </row>
    <row r="10" spans="1:17" s="66" customFormat="1" ht="21.75" customHeight="1" x14ac:dyDescent="0.25">
      <c r="B10" s="129" t="s">
        <v>28</v>
      </c>
      <c r="C10" s="130"/>
      <c r="D10" s="130"/>
      <c r="E10" s="130"/>
      <c r="F10" s="130"/>
      <c r="G10" s="130"/>
      <c r="H10" s="130"/>
      <c r="I10" s="67"/>
      <c r="J10" s="130" t="s">
        <v>29</v>
      </c>
      <c r="K10" s="130"/>
      <c r="L10" s="130"/>
      <c r="M10" s="130"/>
      <c r="N10" s="130"/>
      <c r="O10" s="130"/>
      <c r="P10" s="131"/>
    </row>
    <row r="11" spans="1:17" s="59" customFormat="1" ht="21.75" customHeight="1" x14ac:dyDescent="0.25">
      <c r="A11" s="9"/>
      <c r="B11" s="60" t="s">
        <v>19</v>
      </c>
      <c r="C11" s="25" t="s">
        <v>20</v>
      </c>
      <c r="D11" s="25" t="s">
        <v>21</v>
      </c>
      <c r="E11" s="127" t="str">
        <f>"VEHICLE TYPE:" &amp; Config!$C$2 &amp; "-" &amp; Config!$B$2 &amp; ", " &amp; Config!$C$3 &amp; "-" &amp; Config!$B$3 &amp; ", " &amp; Config!$C$4 &amp; "-" &amp; Config!$B$4 &amp; ", " &amp; Config!$C$5 &amp; "-" &amp; Config!$B$5</f>
        <v>VEHICLE TYPE:C-Car, T-Truck, M-Motorcycle, O-Other</v>
      </c>
      <c r="F11" s="25" t="s">
        <v>19</v>
      </c>
      <c r="G11" s="25" t="s">
        <v>20</v>
      </c>
      <c r="H11" s="25" t="s">
        <v>21</v>
      </c>
      <c r="I11" s="36"/>
      <c r="J11" s="25" t="s">
        <v>19</v>
      </c>
      <c r="K11" s="25" t="s">
        <v>20</v>
      </c>
      <c r="L11" s="25" t="s">
        <v>21</v>
      </c>
      <c r="M11" s="127" t="str">
        <f>"VEHICLE TYPE:" &amp; Config!$C$2 &amp; "-" &amp; Config!$B$2 &amp; ", " &amp; Config!$C$3 &amp; "-" &amp; Config!$B$3 &amp; ", " &amp; Config!$C$4 &amp; "-" &amp; Config!$B$4 &amp; ", " &amp; Config!$C$5 &amp; "-" &amp; Config!$B$5</f>
        <v>VEHICLE TYPE:C-Car, T-Truck, M-Motorcycle, O-Other</v>
      </c>
      <c r="N11" s="25" t="s">
        <v>19</v>
      </c>
      <c r="O11" s="25" t="s">
        <v>20</v>
      </c>
      <c r="P11" s="61" t="s">
        <v>21</v>
      </c>
      <c r="Q11" s="9"/>
    </row>
    <row r="12" spans="1:17" s="59" customFormat="1" ht="21.75" customHeight="1" x14ac:dyDescent="0.25">
      <c r="A12" s="9"/>
      <c r="B12" s="62">
        <v>1</v>
      </c>
      <c r="C12" s="23"/>
      <c r="D12" s="51"/>
      <c r="E12" s="127"/>
      <c r="F12" s="63">
        <v>51</v>
      </c>
      <c r="G12" s="23"/>
      <c r="H12" s="51"/>
      <c r="I12" s="36"/>
      <c r="J12" s="63">
        <v>101</v>
      </c>
      <c r="K12" s="23"/>
      <c r="L12" s="51"/>
      <c r="M12" s="127"/>
      <c r="N12" s="63">
        <v>151</v>
      </c>
      <c r="O12" s="23"/>
      <c r="P12" s="55"/>
      <c r="Q12" s="9"/>
    </row>
    <row r="13" spans="1:17" s="59" customFormat="1" ht="21.75" customHeight="1" x14ac:dyDescent="0.25">
      <c r="A13" s="9"/>
      <c r="B13" s="62">
        <v>2</v>
      </c>
      <c r="C13" s="23"/>
      <c r="D13" s="51"/>
      <c r="E13" s="127"/>
      <c r="F13" s="63">
        <v>52</v>
      </c>
      <c r="G13" s="23"/>
      <c r="H13" s="51"/>
      <c r="I13" s="36"/>
      <c r="J13" s="63">
        <v>102</v>
      </c>
      <c r="K13" s="23"/>
      <c r="L13" s="51"/>
      <c r="M13" s="127"/>
      <c r="N13" s="63">
        <v>152</v>
      </c>
      <c r="O13" s="23"/>
      <c r="P13" s="55"/>
      <c r="Q13" s="9"/>
    </row>
    <row r="14" spans="1:17" s="59" customFormat="1" ht="21.75" customHeight="1" x14ac:dyDescent="0.25">
      <c r="A14" s="9"/>
      <c r="B14" s="62">
        <v>3</v>
      </c>
      <c r="C14" s="23"/>
      <c r="D14" s="51"/>
      <c r="E14" s="127"/>
      <c r="F14" s="63">
        <v>53</v>
      </c>
      <c r="G14" s="23"/>
      <c r="H14" s="51"/>
      <c r="I14" s="36"/>
      <c r="J14" s="63">
        <v>103</v>
      </c>
      <c r="K14" s="23"/>
      <c r="L14" s="51"/>
      <c r="M14" s="127"/>
      <c r="N14" s="63">
        <v>153</v>
      </c>
      <c r="O14" s="23"/>
      <c r="P14" s="55"/>
      <c r="Q14" s="9"/>
    </row>
    <row r="15" spans="1:17" s="59" customFormat="1" ht="21.75" customHeight="1" x14ac:dyDescent="0.25">
      <c r="A15" s="9"/>
      <c r="B15" s="62">
        <v>4</v>
      </c>
      <c r="C15" s="23"/>
      <c r="D15" s="51"/>
      <c r="E15" s="127"/>
      <c r="F15" s="63">
        <v>54</v>
      </c>
      <c r="G15" s="23"/>
      <c r="H15" s="51"/>
      <c r="I15" s="36"/>
      <c r="J15" s="63">
        <v>104</v>
      </c>
      <c r="K15" s="23"/>
      <c r="L15" s="51"/>
      <c r="M15" s="127"/>
      <c r="N15" s="63">
        <v>154</v>
      </c>
      <c r="O15" s="23"/>
      <c r="P15" s="55"/>
      <c r="Q15" s="9"/>
    </row>
    <row r="16" spans="1:17" s="59" customFormat="1" ht="21.75" customHeight="1" x14ac:dyDescent="0.25">
      <c r="A16" s="9"/>
      <c r="B16" s="62">
        <v>5</v>
      </c>
      <c r="C16" s="23"/>
      <c r="D16" s="51"/>
      <c r="E16" s="127"/>
      <c r="F16" s="63">
        <v>55</v>
      </c>
      <c r="G16" s="23"/>
      <c r="H16" s="51"/>
      <c r="I16" s="36"/>
      <c r="J16" s="63">
        <v>105</v>
      </c>
      <c r="K16" s="23"/>
      <c r="L16" s="51"/>
      <c r="M16" s="127"/>
      <c r="N16" s="63">
        <v>155</v>
      </c>
      <c r="O16" s="23"/>
      <c r="P16" s="55"/>
      <c r="Q16" s="9"/>
    </row>
    <row r="17" spans="1:17" s="59" customFormat="1" ht="21.75" customHeight="1" x14ac:dyDescent="0.25">
      <c r="A17" s="9"/>
      <c r="B17" s="62">
        <v>6</v>
      </c>
      <c r="C17" s="23"/>
      <c r="D17" s="51"/>
      <c r="E17" s="127"/>
      <c r="F17" s="63">
        <v>56</v>
      </c>
      <c r="G17" s="23"/>
      <c r="H17" s="51"/>
      <c r="I17" s="36"/>
      <c r="J17" s="63">
        <v>106</v>
      </c>
      <c r="K17" s="23"/>
      <c r="L17" s="51"/>
      <c r="M17" s="127"/>
      <c r="N17" s="63">
        <v>156</v>
      </c>
      <c r="O17" s="23"/>
      <c r="P17" s="55"/>
      <c r="Q17" s="9"/>
    </row>
    <row r="18" spans="1:17" s="59" customFormat="1" ht="21.75" customHeight="1" x14ac:dyDescent="0.25">
      <c r="A18" s="9"/>
      <c r="B18" s="62">
        <v>7</v>
      </c>
      <c r="C18" s="23"/>
      <c r="D18" s="51"/>
      <c r="E18" s="127"/>
      <c r="F18" s="63">
        <v>57</v>
      </c>
      <c r="G18" s="23"/>
      <c r="H18" s="51"/>
      <c r="I18" s="36"/>
      <c r="J18" s="63">
        <v>107</v>
      </c>
      <c r="K18" s="23"/>
      <c r="L18" s="51"/>
      <c r="M18" s="127"/>
      <c r="N18" s="63">
        <v>157</v>
      </c>
      <c r="O18" s="23"/>
      <c r="P18" s="55"/>
      <c r="Q18" s="9"/>
    </row>
    <row r="19" spans="1:17" s="59" customFormat="1" ht="21.75" customHeight="1" x14ac:dyDescent="0.25">
      <c r="A19" s="9"/>
      <c r="B19" s="62">
        <v>8</v>
      </c>
      <c r="C19" s="23"/>
      <c r="D19" s="51"/>
      <c r="E19" s="127"/>
      <c r="F19" s="63">
        <v>58</v>
      </c>
      <c r="G19" s="23"/>
      <c r="H19" s="51"/>
      <c r="I19" s="36"/>
      <c r="J19" s="63">
        <v>108</v>
      </c>
      <c r="K19" s="23"/>
      <c r="L19" s="51"/>
      <c r="M19" s="127"/>
      <c r="N19" s="63">
        <v>158</v>
      </c>
      <c r="O19" s="23"/>
      <c r="P19" s="55"/>
      <c r="Q19" s="9"/>
    </row>
    <row r="20" spans="1:17" s="59" customFormat="1" ht="21.75" customHeight="1" x14ac:dyDescent="0.25">
      <c r="A20" s="9"/>
      <c r="B20" s="62">
        <v>9</v>
      </c>
      <c r="C20" s="23"/>
      <c r="D20" s="51"/>
      <c r="E20" s="127"/>
      <c r="F20" s="63">
        <v>59</v>
      </c>
      <c r="G20" s="23"/>
      <c r="H20" s="51"/>
      <c r="I20" s="36"/>
      <c r="J20" s="63">
        <v>109</v>
      </c>
      <c r="K20" s="23"/>
      <c r="L20" s="51"/>
      <c r="M20" s="127"/>
      <c r="N20" s="63">
        <v>159</v>
      </c>
      <c r="O20" s="23"/>
      <c r="P20" s="55"/>
      <c r="Q20" s="9"/>
    </row>
    <row r="21" spans="1:17" s="59" customFormat="1" ht="21.75" customHeight="1" x14ac:dyDescent="0.25">
      <c r="A21" s="9"/>
      <c r="B21" s="62">
        <v>10</v>
      </c>
      <c r="C21" s="23"/>
      <c r="D21" s="51"/>
      <c r="E21" s="127"/>
      <c r="F21" s="63">
        <v>60</v>
      </c>
      <c r="G21" s="23"/>
      <c r="H21" s="51"/>
      <c r="I21" s="36"/>
      <c r="J21" s="63">
        <v>110</v>
      </c>
      <c r="K21" s="23"/>
      <c r="L21" s="51"/>
      <c r="M21" s="127"/>
      <c r="N21" s="63">
        <v>160</v>
      </c>
      <c r="O21" s="23"/>
      <c r="P21" s="55"/>
      <c r="Q21" s="9"/>
    </row>
    <row r="22" spans="1:17" s="59" customFormat="1" ht="21.75" customHeight="1" x14ac:dyDescent="0.25">
      <c r="A22" s="9"/>
      <c r="B22" s="62">
        <v>11</v>
      </c>
      <c r="C22" s="23"/>
      <c r="D22" s="51"/>
      <c r="E22" s="127"/>
      <c r="F22" s="63">
        <v>61</v>
      </c>
      <c r="G22" s="23"/>
      <c r="H22" s="51"/>
      <c r="I22" s="36"/>
      <c r="J22" s="63">
        <v>111</v>
      </c>
      <c r="K22" s="23"/>
      <c r="L22" s="51"/>
      <c r="M22" s="127"/>
      <c r="N22" s="63">
        <v>161</v>
      </c>
      <c r="O22" s="23"/>
      <c r="P22" s="55"/>
      <c r="Q22" s="9"/>
    </row>
    <row r="23" spans="1:17" s="59" customFormat="1" ht="21.75" customHeight="1" x14ac:dyDescent="0.25">
      <c r="A23" s="9"/>
      <c r="B23" s="62">
        <v>12</v>
      </c>
      <c r="C23" s="23"/>
      <c r="D23" s="51"/>
      <c r="E23" s="127"/>
      <c r="F23" s="63">
        <v>62</v>
      </c>
      <c r="G23" s="23"/>
      <c r="H23" s="51"/>
      <c r="I23" s="36"/>
      <c r="J23" s="63">
        <v>112</v>
      </c>
      <c r="K23" s="23"/>
      <c r="L23" s="51"/>
      <c r="M23" s="127"/>
      <c r="N23" s="63">
        <v>162</v>
      </c>
      <c r="O23" s="23"/>
      <c r="P23" s="55"/>
      <c r="Q23" s="9"/>
    </row>
    <row r="24" spans="1:17" s="59" customFormat="1" ht="21.75" customHeight="1" x14ac:dyDescent="0.25">
      <c r="A24" s="9"/>
      <c r="B24" s="62">
        <v>13</v>
      </c>
      <c r="C24" s="23"/>
      <c r="D24" s="51"/>
      <c r="E24" s="127"/>
      <c r="F24" s="63">
        <v>63</v>
      </c>
      <c r="G24" s="23"/>
      <c r="H24" s="51"/>
      <c r="I24" s="36"/>
      <c r="J24" s="63">
        <v>113</v>
      </c>
      <c r="K24" s="23"/>
      <c r="L24" s="51"/>
      <c r="M24" s="127"/>
      <c r="N24" s="63">
        <v>163</v>
      </c>
      <c r="O24" s="23"/>
      <c r="P24" s="55"/>
      <c r="Q24" s="9"/>
    </row>
    <row r="25" spans="1:17" s="59" customFormat="1" ht="21.75" customHeight="1" x14ac:dyDescent="0.25">
      <c r="A25" s="9"/>
      <c r="B25" s="62">
        <v>14</v>
      </c>
      <c r="C25" s="23"/>
      <c r="D25" s="51"/>
      <c r="E25" s="127"/>
      <c r="F25" s="63">
        <v>64</v>
      </c>
      <c r="G25" s="23"/>
      <c r="H25" s="51"/>
      <c r="I25" s="36"/>
      <c r="J25" s="63">
        <v>114</v>
      </c>
      <c r="K25" s="23"/>
      <c r="L25" s="51"/>
      <c r="M25" s="127"/>
      <c r="N25" s="63">
        <v>164</v>
      </c>
      <c r="O25" s="23"/>
      <c r="P25" s="55"/>
      <c r="Q25" s="9"/>
    </row>
    <row r="26" spans="1:17" s="59" customFormat="1" ht="21.75" customHeight="1" x14ac:dyDescent="0.25">
      <c r="A26" s="9"/>
      <c r="B26" s="62">
        <v>15</v>
      </c>
      <c r="C26" s="23"/>
      <c r="D26" s="51"/>
      <c r="E26" s="127"/>
      <c r="F26" s="63">
        <v>65</v>
      </c>
      <c r="G26" s="23"/>
      <c r="H26" s="51"/>
      <c r="I26" s="36"/>
      <c r="J26" s="63">
        <v>115</v>
      </c>
      <c r="K26" s="23"/>
      <c r="L26" s="51"/>
      <c r="M26" s="127"/>
      <c r="N26" s="63">
        <v>165</v>
      </c>
      <c r="O26" s="23"/>
      <c r="P26" s="55"/>
      <c r="Q26" s="9"/>
    </row>
    <row r="27" spans="1:17" s="59" customFormat="1" ht="21.75" customHeight="1" x14ac:dyDescent="0.25">
      <c r="A27" s="9"/>
      <c r="B27" s="62">
        <v>16</v>
      </c>
      <c r="C27" s="23"/>
      <c r="D27" s="51"/>
      <c r="E27" s="127"/>
      <c r="F27" s="63">
        <v>66</v>
      </c>
      <c r="G27" s="23"/>
      <c r="H27" s="51"/>
      <c r="I27" s="36"/>
      <c r="J27" s="63">
        <v>116</v>
      </c>
      <c r="K27" s="23"/>
      <c r="L27" s="51"/>
      <c r="M27" s="127"/>
      <c r="N27" s="63">
        <v>166</v>
      </c>
      <c r="O27" s="23"/>
      <c r="P27" s="55"/>
      <c r="Q27" s="9"/>
    </row>
    <row r="28" spans="1:17" s="59" customFormat="1" ht="21.75" customHeight="1" x14ac:dyDescent="0.25">
      <c r="A28" s="9"/>
      <c r="B28" s="62">
        <v>17</v>
      </c>
      <c r="C28" s="23"/>
      <c r="D28" s="51"/>
      <c r="E28" s="127"/>
      <c r="F28" s="63">
        <v>67</v>
      </c>
      <c r="G28" s="23"/>
      <c r="H28" s="51"/>
      <c r="I28" s="36"/>
      <c r="J28" s="63">
        <v>117</v>
      </c>
      <c r="K28" s="23"/>
      <c r="L28" s="51"/>
      <c r="M28" s="127"/>
      <c r="N28" s="63">
        <v>167</v>
      </c>
      <c r="O28" s="23"/>
      <c r="P28" s="55"/>
      <c r="Q28" s="9"/>
    </row>
    <row r="29" spans="1:17" s="59" customFormat="1" ht="21.75" customHeight="1" x14ac:dyDescent="0.25">
      <c r="A29" s="9"/>
      <c r="B29" s="62">
        <v>18</v>
      </c>
      <c r="C29" s="23"/>
      <c r="D29" s="51"/>
      <c r="E29" s="127"/>
      <c r="F29" s="63">
        <v>68</v>
      </c>
      <c r="G29" s="23"/>
      <c r="H29" s="51"/>
      <c r="I29" s="36"/>
      <c r="J29" s="63">
        <v>118</v>
      </c>
      <c r="K29" s="23"/>
      <c r="L29" s="51"/>
      <c r="M29" s="127"/>
      <c r="N29" s="63">
        <v>168</v>
      </c>
      <c r="O29" s="23"/>
      <c r="P29" s="55"/>
      <c r="Q29" s="9"/>
    </row>
    <row r="30" spans="1:17" s="59" customFormat="1" ht="21.75" customHeight="1" x14ac:dyDescent="0.25">
      <c r="A30" s="9"/>
      <c r="B30" s="62">
        <v>19</v>
      </c>
      <c r="C30" s="23"/>
      <c r="D30" s="51"/>
      <c r="E30" s="127"/>
      <c r="F30" s="63">
        <v>69</v>
      </c>
      <c r="G30" s="23"/>
      <c r="H30" s="51"/>
      <c r="I30" s="36"/>
      <c r="J30" s="63">
        <v>119</v>
      </c>
      <c r="K30" s="23"/>
      <c r="L30" s="51"/>
      <c r="M30" s="127"/>
      <c r="N30" s="63">
        <v>169</v>
      </c>
      <c r="O30" s="23"/>
      <c r="P30" s="55"/>
      <c r="Q30" s="9"/>
    </row>
    <row r="31" spans="1:17" s="59" customFormat="1" ht="21.75" customHeight="1" x14ac:dyDescent="0.25">
      <c r="A31" s="9"/>
      <c r="B31" s="62">
        <v>20</v>
      </c>
      <c r="C31" s="23"/>
      <c r="D31" s="51"/>
      <c r="E31" s="127"/>
      <c r="F31" s="63">
        <v>70</v>
      </c>
      <c r="G31" s="23"/>
      <c r="H31" s="51"/>
      <c r="I31" s="36"/>
      <c r="J31" s="63">
        <v>120</v>
      </c>
      <c r="K31" s="23"/>
      <c r="L31" s="51"/>
      <c r="M31" s="127"/>
      <c r="N31" s="63">
        <v>170</v>
      </c>
      <c r="O31" s="23"/>
      <c r="P31" s="55"/>
      <c r="Q31" s="9"/>
    </row>
    <row r="32" spans="1:17" s="59" customFormat="1" ht="21.75" customHeight="1" x14ac:dyDescent="0.25">
      <c r="A32" s="9"/>
      <c r="B32" s="62">
        <v>21</v>
      </c>
      <c r="C32" s="23"/>
      <c r="D32" s="51"/>
      <c r="E32" s="127"/>
      <c r="F32" s="63">
        <v>71</v>
      </c>
      <c r="G32" s="23"/>
      <c r="H32" s="51"/>
      <c r="I32" s="36"/>
      <c r="J32" s="63">
        <v>121</v>
      </c>
      <c r="K32" s="23"/>
      <c r="L32" s="54"/>
      <c r="M32" s="127"/>
      <c r="N32" s="63">
        <v>171</v>
      </c>
      <c r="O32" s="23"/>
      <c r="P32" s="55"/>
      <c r="Q32" s="9"/>
    </row>
    <row r="33" spans="1:17" s="59" customFormat="1" ht="21.75" customHeight="1" x14ac:dyDescent="0.25">
      <c r="A33" s="9"/>
      <c r="B33" s="62">
        <v>22</v>
      </c>
      <c r="C33" s="23"/>
      <c r="D33" s="51"/>
      <c r="E33" s="127"/>
      <c r="F33" s="63">
        <v>72</v>
      </c>
      <c r="G33" s="23"/>
      <c r="H33" s="51"/>
      <c r="I33" s="36"/>
      <c r="J33" s="63">
        <v>122</v>
      </c>
      <c r="K33" s="23"/>
      <c r="L33" s="51"/>
      <c r="M33" s="127"/>
      <c r="N33" s="63">
        <v>172</v>
      </c>
      <c r="O33" s="23"/>
      <c r="P33" s="55"/>
      <c r="Q33" s="9"/>
    </row>
    <row r="34" spans="1:17" s="59" customFormat="1" ht="21.75" customHeight="1" x14ac:dyDescent="0.25">
      <c r="A34" s="9"/>
      <c r="B34" s="62">
        <v>23</v>
      </c>
      <c r="C34" s="23"/>
      <c r="D34" s="51"/>
      <c r="E34" s="127"/>
      <c r="F34" s="63">
        <v>73</v>
      </c>
      <c r="G34" s="23"/>
      <c r="H34" s="51"/>
      <c r="I34" s="36"/>
      <c r="J34" s="63">
        <v>123</v>
      </c>
      <c r="K34" s="23"/>
      <c r="L34" s="51"/>
      <c r="M34" s="127"/>
      <c r="N34" s="63">
        <v>173</v>
      </c>
      <c r="O34" s="23"/>
      <c r="P34" s="55"/>
      <c r="Q34" s="9"/>
    </row>
    <row r="35" spans="1:17" s="59" customFormat="1" ht="21.75" customHeight="1" x14ac:dyDescent="0.25">
      <c r="A35" s="9"/>
      <c r="B35" s="62">
        <v>24</v>
      </c>
      <c r="C35" s="23"/>
      <c r="D35" s="51"/>
      <c r="E35" s="127"/>
      <c r="F35" s="63">
        <v>74</v>
      </c>
      <c r="G35" s="23"/>
      <c r="H35" s="51"/>
      <c r="I35" s="36"/>
      <c r="J35" s="63">
        <v>124</v>
      </c>
      <c r="K35" s="23"/>
      <c r="L35" s="51"/>
      <c r="M35" s="127"/>
      <c r="N35" s="63">
        <v>174</v>
      </c>
      <c r="O35" s="23"/>
      <c r="P35" s="55"/>
      <c r="Q35" s="9"/>
    </row>
    <row r="36" spans="1:17" s="59" customFormat="1" ht="21.75" customHeight="1" x14ac:dyDescent="0.25">
      <c r="A36" s="9"/>
      <c r="B36" s="62">
        <v>25</v>
      </c>
      <c r="C36" s="23"/>
      <c r="D36" s="51"/>
      <c r="E36" s="127"/>
      <c r="F36" s="63">
        <v>75</v>
      </c>
      <c r="G36" s="23"/>
      <c r="H36" s="51"/>
      <c r="I36" s="36"/>
      <c r="J36" s="63">
        <v>125</v>
      </c>
      <c r="K36" s="23"/>
      <c r="L36" s="51"/>
      <c r="M36" s="127"/>
      <c r="N36" s="63">
        <v>175</v>
      </c>
      <c r="O36" s="23"/>
      <c r="P36" s="55"/>
      <c r="Q36" s="9"/>
    </row>
    <row r="37" spans="1:17" s="59" customFormat="1" ht="21.75" customHeight="1" x14ac:dyDescent="0.25">
      <c r="A37" s="9"/>
      <c r="B37" s="62">
        <v>26</v>
      </c>
      <c r="C37" s="23"/>
      <c r="D37" s="51"/>
      <c r="E37" s="127"/>
      <c r="F37" s="63">
        <v>76</v>
      </c>
      <c r="G37" s="23"/>
      <c r="H37" s="51"/>
      <c r="I37" s="36"/>
      <c r="J37" s="63">
        <v>126</v>
      </c>
      <c r="K37" s="23"/>
      <c r="L37" s="51"/>
      <c r="M37" s="127"/>
      <c r="N37" s="63">
        <v>176</v>
      </c>
      <c r="O37" s="23"/>
      <c r="P37" s="55"/>
      <c r="Q37" s="9"/>
    </row>
    <row r="38" spans="1:17" s="59" customFormat="1" ht="21.75" customHeight="1" x14ac:dyDescent="0.25">
      <c r="A38" s="9"/>
      <c r="B38" s="62">
        <v>27</v>
      </c>
      <c r="C38" s="23"/>
      <c r="D38" s="51"/>
      <c r="E38" s="127"/>
      <c r="F38" s="63">
        <v>77</v>
      </c>
      <c r="G38" s="23"/>
      <c r="H38" s="51"/>
      <c r="I38" s="36"/>
      <c r="J38" s="63">
        <v>127</v>
      </c>
      <c r="K38" s="23"/>
      <c r="L38" s="51"/>
      <c r="M38" s="127"/>
      <c r="N38" s="63">
        <v>177</v>
      </c>
      <c r="O38" s="23"/>
      <c r="P38" s="55"/>
      <c r="Q38" s="9"/>
    </row>
    <row r="39" spans="1:17" s="59" customFormat="1" ht="21.75" customHeight="1" x14ac:dyDescent="0.25">
      <c r="A39" s="9"/>
      <c r="B39" s="62">
        <v>28</v>
      </c>
      <c r="C39" s="23"/>
      <c r="D39" s="51"/>
      <c r="E39" s="127"/>
      <c r="F39" s="63">
        <v>78</v>
      </c>
      <c r="G39" s="23"/>
      <c r="H39" s="51"/>
      <c r="I39" s="36"/>
      <c r="J39" s="63">
        <v>128</v>
      </c>
      <c r="K39" s="23"/>
      <c r="L39" s="51"/>
      <c r="M39" s="127"/>
      <c r="N39" s="63">
        <v>178</v>
      </c>
      <c r="O39" s="23"/>
      <c r="P39" s="55"/>
      <c r="Q39" s="9"/>
    </row>
    <row r="40" spans="1:17" s="59" customFormat="1" ht="21.75" customHeight="1" x14ac:dyDescent="0.25">
      <c r="A40" s="9"/>
      <c r="B40" s="62">
        <v>29</v>
      </c>
      <c r="C40" s="23"/>
      <c r="D40" s="51"/>
      <c r="E40" s="127"/>
      <c r="F40" s="63">
        <v>79</v>
      </c>
      <c r="G40" s="23"/>
      <c r="H40" s="51"/>
      <c r="I40" s="36"/>
      <c r="J40" s="63">
        <v>129</v>
      </c>
      <c r="K40" s="23"/>
      <c r="L40" s="51"/>
      <c r="M40" s="127"/>
      <c r="N40" s="63">
        <v>179</v>
      </c>
      <c r="O40" s="23"/>
      <c r="P40" s="55"/>
      <c r="Q40" s="9"/>
    </row>
    <row r="41" spans="1:17" s="59" customFormat="1" ht="21.75" customHeight="1" x14ac:dyDescent="0.25">
      <c r="A41" s="9"/>
      <c r="B41" s="62">
        <v>30</v>
      </c>
      <c r="C41" s="23"/>
      <c r="D41" s="51"/>
      <c r="E41" s="127"/>
      <c r="F41" s="63">
        <v>80</v>
      </c>
      <c r="G41" s="23"/>
      <c r="H41" s="51"/>
      <c r="I41" s="36"/>
      <c r="J41" s="63">
        <v>130</v>
      </c>
      <c r="K41" s="23"/>
      <c r="L41" s="51"/>
      <c r="M41" s="127"/>
      <c r="N41" s="63">
        <v>180</v>
      </c>
      <c r="O41" s="23"/>
      <c r="P41" s="55"/>
      <c r="Q41" s="9"/>
    </row>
    <row r="42" spans="1:17" s="59" customFormat="1" ht="21.75" customHeight="1" x14ac:dyDescent="0.25">
      <c r="A42" s="9"/>
      <c r="B42" s="62">
        <v>31</v>
      </c>
      <c r="C42" s="23"/>
      <c r="D42" s="51"/>
      <c r="E42" s="127"/>
      <c r="F42" s="63">
        <v>81</v>
      </c>
      <c r="G42" s="23"/>
      <c r="H42" s="51"/>
      <c r="I42" s="36"/>
      <c r="J42" s="63">
        <v>131</v>
      </c>
      <c r="K42" s="23"/>
      <c r="L42" s="51"/>
      <c r="M42" s="127"/>
      <c r="N42" s="63">
        <v>181</v>
      </c>
      <c r="O42" s="23"/>
      <c r="P42" s="55"/>
      <c r="Q42" s="9"/>
    </row>
    <row r="43" spans="1:17" s="59" customFormat="1" ht="21.75" customHeight="1" x14ac:dyDescent="0.25">
      <c r="A43" s="9"/>
      <c r="B43" s="62">
        <v>32</v>
      </c>
      <c r="C43" s="23"/>
      <c r="D43" s="51"/>
      <c r="E43" s="127"/>
      <c r="F43" s="63">
        <v>82</v>
      </c>
      <c r="G43" s="23"/>
      <c r="H43" s="51"/>
      <c r="I43" s="36"/>
      <c r="J43" s="63">
        <v>132</v>
      </c>
      <c r="K43" s="23"/>
      <c r="L43" s="51"/>
      <c r="M43" s="127"/>
      <c r="N43" s="63">
        <v>182</v>
      </c>
      <c r="O43" s="23"/>
      <c r="P43" s="55"/>
      <c r="Q43" s="9"/>
    </row>
    <row r="44" spans="1:17" s="59" customFormat="1" ht="21.75" customHeight="1" x14ac:dyDescent="0.25">
      <c r="A44" s="9"/>
      <c r="B44" s="62">
        <v>33</v>
      </c>
      <c r="C44" s="23"/>
      <c r="D44" s="51"/>
      <c r="E44" s="127"/>
      <c r="F44" s="63">
        <v>83</v>
      </c>
      <c r="G44" s="23"/>
      <c r="H44" s="51"/>
      <c r="I44" s="36"/>
      <c r="J44" s="63">
        <v>133</v>
      </c>
      <c r="K44" s="23"/>
      <c r="L44" s="51"/>
      <c r="M44" s="127"/>
      <c r="N44" s="63">
        <v>183</v>
      </c>
      <c r="O44" s="23"/>
      <c r="P44" s="55"/>
      <c r="Q44" s="9"/>
    </row>
    <row r="45" spans="1:17" s="59" customFormat="1" ht="21.75" customHeight="1" x14ac:dyDescent="0.25">
      <c r="A45" s="9"/>
      <c r="B45" s="62">
        <v>34</v>
      </c>
      <c r="C45" s="23"/>
      <c r="D45" s="51"/>
      <c r="E45" s="127"/>
      <c r="F45" s="63">
        <v>84</v>
      </c>
      <c r="G45" s="23"/>
      <c r="H45" s="51"/>
      <c r="I45" s="36"/>
      <c r="J45" s="63">
        <v>134</v>
      </c>
      <c r="K45" s="23"/>
      <c r="L45" s="51"/>
      <c r="M45" s="127"/>
      <c r="N45" s="63">
        <v>184</v>
      </c>
      <c r="O45" s="23"/>
      <c r="P45" s="55"/>
      <c r="Q45" s="9"/>
    </row>
    <row r="46" spans="1:17" s="59" customFormat="1" ht="21.75" customHeight="1" x14ac:dyDescent="0.25">
      <c r="A46" s="9"/>
      <c r="B46" s="62">
        <v>35</v>
      </c>
      <c r="C46" s="23"/>
      <c r="D46" s="51"/>
      <c r="E46" s="127"/>
      <c r="F46" s="63">
        <v>85</v>
      </c>
      <c r="G46" s="23"/>
      <c r="H46" s="51"/>
      <c r="I46" s="36"/>
      <c r="J46" s="63">
        <v>135</v>
      </c>
      <c r="K46" s="23"/>
      <c r="L46" s="51"/>
      <c r="M46" s="127"/>
      <c r="N46" s="63">
        <v>185</v>
      </c>
      <c r="O46" s="23"/>
      <c r="P46" s="55"/>
      <c r="Q46" s="9"/>
    </row>
    <row r="47" spans="1:17" s="59" customFormat="1" ht="21.75" customHeight="1" x14ac:dyDescent="0.25">
      <c r="A47" s="9"/>
      <c r="B47" s="62">
        <v>36</v>
      </c>
      <c r="C47" s="23"/>
      <c r="D47" s="51"/>
      <c r="E47" s="127"/>
      <c r="F47" s="63">
        <v>86</v>
      </c>
      <c r="G47" s="23"/>
      <c r="H47" s="51"/>
      <c r="I47" s="36"/>
      <c r="J47" s="63">
        <v>136</v>
      </c>
      <c r="K47" s="23"/>
      <c r="L47" s="51"/>
      <c r="M47" s="127"/>
      <c r="N47" s="63">
        <v>186</v>
      </c>
      <c r="O47" s="23"/>
      <c r="P47" s="55"/>
      <c r="Q47" s="9"/>
    </row>
    <row r="48" spans="1:17" s="59" customFormat="1" ht="21.75" customHeight="1" x14ac:dyDescent="0.25">
      <c r="A48" s="9"/>
      <c r="B48" s="62">
        <v>37</v>
      </c>
      <c r="C48" s="23"/>
      <c r="D48" s="51"/>
      <c r="E48" s="127"/>
      <c r="F48" s="63">
        <v>87</v>
      </c>
      <c r="G48" s="23"/>
      <c r="H48" s="51"/>
      <c r="I48" s="36"/>
      <c r="J48" s="63">
        <v>137</v>
      </c>
      <c r="K48" s="23"/>
      <c r="L48" s="51"/>
      <c r="M48" s="127"/>
      <c r="N48" s="63">
        <v>187</v>
      </c>
      <c r="O48" s="23"/>
      <c r="P48" s="55"/>
      <c r="Q48" s="9"/>
    </row>
    <row r="49" spans="1:17" s="59" customFormat="1" ht="21.75" customHeight="1" x14ac:dyDescent="0.25">
      <c r="A49" s="9"/>
      <c r="B49" s="62">
        <v>38</v>
      </c>
      <c r="C49" s="23"/>
      <c r="D49" s="51"/>
      <c r="E49" s="127"/>
      <c r="F49" s="63">
        <v>88</v>
      </c>
      <c r="G49" s="23"/>
      <c r="H49" s="51"/>
      <c r="I49" s="36"/>
      <c r="J49" s="63">
        <v>138</v>
      </c>
      <c r="K49" s="23"/>
      <c r="L49" s="51"/>
      <c r="M49" s="127"/>
      <c r="N49" s="63">
        <v>188</v>
      </c>
      <c r="O49" s="23"/>
      <c r="P49" s="55"/>
      <c r="Q49" s="9"/>
    </row>
    <row r="50" spans="1:17" s="59" customFormat="1" ht="21.75" customHeight="1" x14ac:dyDescent="0.25">
      <c r="A50" s="9"/>
      <c r="B50" s="62">
        <v>39</v>
      </c>
      <c r="C50" s="23"/>
      <c r="D50" s="51"/>
      <c r="E50" s="127"/>
      <c r="F50" s="63">
        <v>89</v>
      </c>
      <c r="G50" s="23"/>
      <c r="H50" s="51"/>
      <c r="I50" s="36"/>
      <c r="J50" s="63">
        <v>139</v>
      </c>
      <c r="K50" s="23"/>
      <c r="L50" s="51"/>
      <c r="M50" s="127"/>
      <c r="N50" s="63">
        <v>189</v>
      </c>
      <c r="O50" s="23"/>
      <c r="P50" s="55"/>
      <c r="Q50" s="9"/>
    </row>
    <row r="51" spans="1:17" s="59" customFormat="1" ht="21.75" customHeight="1" x14ac:dyDescent="0.25">
      <c r="A51" s="9"/>
      <c r="B51" s="62">
        <v>40</v>
      </c>
      <c r="C51" s="23"/>
      <c r="D51" s="51"/>
      <c r="E51" s="127"/>
      <c r="F51" s="63">
        <v>90</v>
      </c>
      <c r="G51" s="23"/>
      <c r="H51" s="51"/>
      <c r="I51" s="36"/>
      <c r="J51" s="63">
        <v>140</v>
      </c>
      <c r="K51" s="23"/>
      <c r="L51" s="51"/>
      <c r="M51" s="127"/>
      <c r="N51" s="63">
        <v>190</v>
      </c>
      <c r="O51" s="23"/>
      <c r="P51" s="55"/>
      <c r="Q51" s="9"/>
    </row>
    <row r="52" spans="1:17" s="59" customFormat="1" ht="21.75" customHeight="1" x14ac:dyDescent="0.25">
      <c r="A52" s="9"/>
      <c r="B52" s="62">
        <v>41</v>
      </c>
      <c r="C52" s="23"/>
      <c r="D52" s="51"/>
      <c r="E52" s="127"/>
      <c r="F52" s="63">
        <v>91</v>
      </c>
      <c r="G52" s="23"/>
      <c r="H52" s="51"/>
      <c r="I52" s="36"/>
      <c r="J52" s="63">
        <v>141</v>
      </c>
      <c r="K52" s="23"/>
      <c r="L52" s="51"/>
      <c r="M52" s="127"/>
      <c r="N52" s="63">
        <v>191</v>
      </c>
      <c r="O52" s="23"/>
      <c r="P52" s="55"/>
      <c r="Q52" s="9"/>
    </row>
    <row r="53" spans="1:17" s="59" customFormat="1" ht="21.75" customHeight="1" x14ac:dyDescent="0.25">
      <c r="A53" s="9"/>
      <c r="B53" s="62">
        <v>42</v>
      </c>
      <c r="C53" s="23"/>
      <c r="D53" s="51"/>
      <c r="E53" s="127"/>
      <c r="F53" s="63">
        <v>92</v>
      </c>
      <c r="G53" s="23"/>
      <c r="H53" s="51"/>
      <c r="I53" s="36"/>
      <c r="J53" s="63">
        <v>142</v>
      </c>
      <c r="K53" s="23"/>
      <c r="L53" s="51"/>
      <c r="M53" s="127"/>
      <c r="N53" s="63">
        <v>192</v>
      </c>
      <c r="O53" s="23"/>
      <c r="P53" s="55"/>
      <c r="Q53" s="9"/>
    </row>
    <row r="54" spans="1:17" s="59" customFormat="1" ht="21.75" customHeight="1" x14ac:dyDescent="0.25">
      <c r="A54" s="9"/>
      <c r="B54" s="62">
        <v>43</v>
      </c>
      <c r="C54" s="23"/>
      <c r="D54" s="51"/>
      <c r="E54" s="127"/>
      <c r="F54" s="63">
        <v>93</v>
      </c>
      <c r="G54" s="23"/>
      <c r="H54" s="51"/>
      <c r="I54" s="36"/>
      <c r="J54" s="63">
        <v>143</v>
      </c>
      <c r="K54" s="23"/>
      <c r="L54" s="51"/>
      <c r="M54" s="127"/>
      <c r="N54" s="63">
        <v>193</v>
      </c>
      <c r="O54" s="23"/>
      <c r="P54" s="55"/>
      <c r="Q54" s="9"/>
    </row>
    <row r="55" spans="1:17" s="59" customFormat="1" ht="21.75" customHeight="1" x14ac:dyDescent="0.25">
      <c r="A55" s="9"/>
      <c r="B55" s="62">
        <v>44</v>
      </c>
      <c r="C55" s="23"/>
      <c r="D55" s="51"/>
      <c r="E55" s="127"/>
      <c r="F55" s="63">
        <v>94</v>
      </c>
      <c r="G55" s="23"/>
      <c r="H55" s="51"/>
      <c r="I55" s="36"/>
      <c r="J55" s="63">
        <v>144</v>
      </c>
      <c r="K55" s="23"/>
      <c r="L55" s="51"/>
      <c r="M55" s="127"/>
      <c r="N55" s="63">
        <v>194</v>
      </c>
      <c r="O55" s="23"/>
      <c r="P55" s="55"/>
      <c r="Q55" s="9"/>
    </row>
    <row r="56" spans="1:17" s="59" customFormat="1" ht="21.75" customHeight="1" x14ac:dyDescent="0.25">
      <c r="A56" s="9"/>
      <c r="B56" s="62">
        <v>45</v>
      </c>
      <c r="C56" s="23"/>
      <c r="D56" s="51"/>
      <c r="E56" s="127"/>
      <c r="F56" s="63">
        <v>95</v>
      </c>
      <c r="G56" s="23"/>
      <c r="H56" s="51"/>
      <c r="I56" s="36"/>
      <c r="J56" s="63">
        <v>145</v>
      </c>
      <c r="K56" s="23"/>
      <c r="L56" s="51"/>
      <c r="M56" s="127"/>
      <c r="N56" s="63">
        <v>195</v>
      </c>
      <c r="O56" s="23"/>
      <c r="P56" s="55"/>
      <c r="Q56" s="9"/>
    </row>
    <row r="57" spans="1:17" s="59" customFormat="1" ht="21.75" customHeight="1" x14ac:dyDescent="0.25">
      <c r="A57" s="9"/>
      <c r="B57" s="62">
        <v>46</v>
      </c>
      <c r="C57" s="23"/>
      <c r="D57" s="51"/>
      <c r="E57" s="127"/>
      <c r="F57" s="63">
        <v>96</v>
      </c>
      <c r="G57" s="23"/>
      <c r="H57" s="51"/>
      <c r="I57" s="36"/>
      <c r="J57" s="63">
        <v>146</v>
      </c>
      <c r="K57" s="23"/>
      <c r="L57" s="51"/>
      <c r="M57" s="127"/>
      <c r="N57" s="63">
        <v>196</v>
      </c>
      <c r="O57" s="23"/>
      <c r="P57" s="55"/>
      <c r="Q57" s="9"/>
    </row>
    <row r="58" spans="1:17" s="59" customFormat="1" ht="21.75" customHeight="1" x14ac:dyDescent="0.25">
      <c r="A58" s="9"/>
      <c r="B58" s="62">
        <v>47</v>
      </c>
      <c r="C58" s="23"/>
      <c r="D58" s="51"/>
      <c r="E58" s="127"/>
      <c r="F58" s="63">
        <v>97</v>
      </c>
      <c r="G58" s="23"/>
      <c r="H58" s="51"/>
      <c r="I58" s="36"/>
      <c r="J58" s="63">
        <v>147</v>
      </c>
      <c r="K58" s="23"/>
      <c r="L58" s="51"/>
      <c r="M58" s="127"/>
      <c r="N58" s="63">
        <v>197</v>
      </c>
      <c r="O58" s="23"/>
      <c r="P58" s="55"/>
      <c r="Q58" s="9"/>
    </row>
    <row r="59" spans="1:17" s="59" customFormat="1" ht="21.75" customHeight="1" x14ac:dyDescent="0.25">
      <c r="A59" s="9"/>
      <c r="B59" s="62">
        <v>48</v>
      </c>
      <c r="C59" s="23"/>
      <c r="D59" s="51"/>
      <c r="E59" s="127"/>
      <c r="F59" s="63">
        <v>98</v>
      </c>
      <c r="G59" s="23"/>
      <c r="H59" s="51"/>
      <c r="I59" s="36"/>
      <c r="J59" s="63">
        <v>148</v>
      </c>
      <c r="K59" s="23"/>
      <c r="L59" s="51"/>
      <c r="M59" s="127"/>
      <c r="N59" s="63">
        <v>198</v>
      </c>
      <c r="O59" s="23"/>
      <c r="P59" s="55"/>
      <c r="Q59" s="9"/>
    </row>
    <row r="60" spans="1:17" s="59" customFormat="1" ht="21.75" customHeight="1" x14ac:dyDescent="0.25">
      <c r="A60" s="9"/>
      <c r="B60" s="62">
        <v>49</v>
      </c>
      <c r="C60" s="23"/>
      <c r="D60" s="51"/>
      <c r="E60" s="127"/>
      <c r="F60" s="63">
        <v>99</v>
      </c>
      <c r="G60" s="23"/>
      <c r="H60" s="51"/>
      <c r="I60" s="36"/>
      <c r="J60" s="63">
        <v>149</v>
      </c>
      <c r="K60" s="23"/>
      <c r="L60" s="51"/>
      <c r="M60" s="127"/>
      <c r="N60" s="63">
        <v>199</v>
      </c>
      <c r="O60" s="23"/>
      <c r="P60" s="55"/>
      <c r="Q60" s="9"/>
    </row>
    <row r="61" spans="1:17" s="59" customFormat="1" ht="21.75" customHeight="1" thickBot="1" x14ac:dyDescent="0.3">
      <c r="A61" s="9"/>
      <c r="B61" s="64">
        <v>50</v>
      </c>
      <c r="C61" s="52"/>
      <c r="D61" s="53"/>
      <c r="E61" s="128"/>
      <c r="F61" s="65">
        <v>100</v>
      </c>
      <c r="G61" s="52"/>
      <c r="H61" s="53"/>
      <c r="I61" s="49"/>
      <c r="J61" s="65">
        <v>150</v>
      </c>
      <c r="K61" s="52"/>
      <c r="L61" s="53"/>
      <c r="M61" s="128"/>
      <c r="N61" s="65">
        <v>200</v>
      </c>
      <c r="O61" s="52"/>
      <c r="P61" s="56"/>
      <c r="Q61" s="9"/>
    </row>
    <row r="62" spans="1:17" ht="18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57"/>
    </row>
  </sheetData>
  <sheetProtection algorithmName="SHA-512" hashValue="1yzslt7ojVMWjpW27Mwyo9DbsoIjKAmef5dlPBwZAGJpqBIBzJNBbmGBkYlYQ8Ts5zIa9DRx1TLLlGGk2D3PIw==" saltValue="fnWRlsy/OtxpYdrkqNMEyw==" spinCount="100000" sheet="1" objects="1" scenarios="1"/>
  <mergeCells count="9">
    <mergeCell ref="B2:P2"/>
    <mergeCell ref="B3:P3"/>
    <mergeCell ref="D5:G5"/>
    <mergeCell ref="E11:E61"/>
    <mergeCell ref="M11:M61"/>
    <mergeCell ref="B10:H10"/>
    <mergeCell ref="J10:P10"/>
    <mergeCell ref="C6:C8"/>
    <mergeCell ref="D6:G8"/>
  </mergeCells>
  <dataValidations count="2">
    <dataValidation type="list" allowBlank="1" showInputMessage="1" showErrorMessage="1" sqref="C12:C61 G12:G61 K12:K61 O12:O61" xr:uid="{31F9C811-2B00-4F76-BD0D-C3920E59125E}">
      <formula1>VehType</formula1>
    </dataValidation>
    <dataValidation type="decimal" operator="greaterThanOrEqual" allowBlank="1" showInputMessage="1" showErrorMessage="1" sqref="D12:D61 H12:H61 L12:L61 P12:P61" xr:uid="{9191B541-6D08-462E-8248-850E2C3792C5}">
      <formula1>0</formula1>
    </dataValidation>
  </dataValidations>
  <pageMargins left="0.7" right="0.7" top="0.75" bottom="0.75" header="0.3" footer="0.3"/>
  <pageSetup paperSize="9"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11EE-C80A-482F-B503-C69B235E76DE}">
  <sheetPr codeName="Sheet4">
    <tabColor theme="7" tint="0.59999389629810485"/>
  </sheetPr>
  <dimension ref="B1:Q204"/>
  <sheetViews>
    <sheetView zoomScale="85" zoomScaleNormal="85" workbookViewId="0">
      <selection activeCell="Q5" sqref="Q5"/>
    </sheetView>
  </sheetViews>
  <sheetFormatPr defaultColWidth="9.140625" defaultRowHeight="15" zeroHeight="1" x14ac:dyDescent="0.25"/>
  <cols>
    <col min="1" max="1" width="4.7109375" style="17" customWidth="1"/>
    <col min="2" max="2" width="6.7109375" style="17" customWidth="1"/>
    <col min="3" max="4" width="13.7109375" style="17" customWidth="1"/>
    <col min="5" max="5" width="6.140625" style="17" customWidth="1"/>
    <col min="6" max="9" width="12.7109375" style="17" customWidth="1"/>
    <col min="10" max="10" width="6.28515625" style="17" customWidth="1"/>
    <col min="11" max="17" width="10.7109375" style="17" customWidth="1"/>
    <col min="18" max="18" width="6.28515625" style="17" customWidth="1"/>
    <col min="19" max="19" width="12.140625" style="17" customWidth="1"/>
    <col min="20" max="20" width="11.140625" style="17" customWidth="1"/>
    <col min="21" max="16384" width="9.140625" style="17"/>
  </cols>
  <sheetData>
    <row r="1" spans="2:17" x14ac:dyDescent="0.25"/>
    <row r="2" spans="2:17" x14ac:dyDescent="0.25">
      <c r="B2" s="140" t="s">
        <v>30</v>
      </c>
      <c r="C2" s="140"/>
      <c r="D2" s="140"/>
      <c r="F2" s="140" t="s">
        <v>31</v>
      </c>
      <c r="G2" s="140"/>
      <c r="H2" s="140"/>
      <c r="I2" s="140"/>
      <c r="K2" s="140" t="s">
        <v>32</v>
      </c>
      <c r="L2" s="140"/>
      <c r="M2" s="140"/>
      <c r="N2" s="140"/>
      <c r="O2" s="140"/>
      <c r="P2" s="140"/>
      <c r="Q2" s="140"/>
    </row>
    <row r="3" spans="2:17" x14ac:dyDescent="0.25">
      <c r="B3" s="25" t="s">
        <v>19</v>
      </c>
      <c r="C3" s="25" t="s">
        <v>20</v>
      </c>
      <c r="D3" s="25" t="str">
        <f>"SPEED ("&amp;SETTINGS!$I$9&amp;")"</f>
        <v>SPEED (kph)</v>
      </c>
      <c r="F3" s="15" t="str">
        <f>Config!B2</f>
        <v>Car</v>
      </c>
      <c r="G3" s="15" t="str">
        <f>Config!B4</f>
        <v>Motorcycle</v>
      </c>
      <c r="H3" s="15" t="str">
        <f>Config!B3</f>
        <v>Truck</v>
      </c>
      <c r="I3" s="15" t="str">
        <f>Config!B5</f>
        <v>Other</v>
      </c>
      <c r="K3" s="97" t="s">
        <v>33</v>
      </c>
      <c r="L3" s="97"/>
      <c r="M3" s="138" t="s">
        <v>34</v>
      </c>
      <c r="N3" s="97" t="s">
        <v>35</v>
      </c>
      <c r="O3" s="97"/>
      <c r="P3" s="97" t="s">
        <v>36</v>
      </c>
      <c r="Q3" s="97"/>
    </row>
    <row r="4" spans="2:17" x14ac:dyDescent="0.25">
      <c r="B4" s="26">
        <v>1</v>
      </c>
      <c r="C4" s="18">
        <f>IF(SETTINGS!$H$12=Config!$E$2,'Time (Input)'!C12,"")</f>
        <v>0</v>
      </c>
      <c r="D4" s="27" t="e">
        <f>IF(SETTINGS!$I$9=Config!$I$2,(SETTINGS!$I$5/1000)/('Time (Input)'!D12/3600),(SETTINGS!$I$5/5280)/('Time (Input)'!D12/3600))</f>
        <v>#DIV/0!</v>
      </c>
      <c r="F4" s="28" t="str">
        <f>IF($C4=Config!$C$2,$D4,"")</f>
        <v/>
      </c>
      <c r="G4" s="28" t="str">
        <f>IF($C4=Config!$C$4,$D4,"")</f>
        <v/>
      </c>
      <c r="H4" s="28" t="str">
        <f>IF($C4=Config!$C$3,$D4,"")</f>
        <v/>
      </c>
      <c r="I4" s="28" t="str">
        <f>IF($C4=Config!$C$5,$D4,"")</f>
        <v/>
      </c>
      <c r="K4" s="15" t="s">
        <v>37</v>
      </c>
      <c r="L4" s="15" t="s">
        <v>38</v>
      </c>
      <c r="M4" s="139"/>
      <c r="N4" s="15" t="s">
        <v>39</v>
      </c>
      <c r="O4" s="15" t="s">
        <v>40</v>
      </c>
      <c r="P4" s="15" t="s">
        <v>39</v>
      </c>
      <c r="Q4" s="15" t="s">
        <v>40</v>
      </c>
    </row>
    <row r="5" spans="2:17" x14ac:dyDescent="0.25">
      <c r="B5" s="26">
        <v>2</v>
      </c>
      <c r="C5" s="18">
        <f>IF(SETTINGS!$H$12=Config!$E$2,'Time (Input)'!C13,"")</f>
        <v>0</v>
      </c>
      <c r="D5" s="27" t="e">
        <f>IF(SETTINGS!$I$9=Config!$I$2,(SETTINGS!$I$5/1000)/('Time (Input)'!D13/3600),(SETTINGS!$I$5/5280)/('Time (Input)'!D13/3600))</f>
        <v>#DIV/0!</v>
      </c>
      <c r="F5" s="28" t="str">
        <f>IF($C5=Config!$C$2,$D5,"")</f>
        <v/>
      </c>
      <c r="G5" s="28" t="str">
        <f>IF($C5=Config!$C$4,$D5,"")</f>
        <v/>
      </c>
      <c r="H5" s="28" t="str">
        <f>IF($C5=Config!$C$3,$D5,"")</f>
        <v/>
      </c>
      <c r="I5" s="28" t="str">
        <f>IF($C5=Config!$C$5,$D5,"")</f>
        <v/>
      </c>
      <c r="K5" s="18">
        <v>9</v>
      </c>
      <c r="L5" s="18" t="e">
        <f t="shared" ref="L5:L18" si="0">IF(MAX($D$4:$D$203)&gt;=($K5-9),$K5,#N/A)</f>
        <v>#DIV/0!</v>
      </c>
      <c r="M5" s="29" t="s">
        <v>41</v>
      </c>
      <c r="N5" s="18" t="e">
        <f>IF(L5="",#N/A,COUNTIF($D$4:$D$203,"&lt;"&amp;(L5+1)))</f>
        <v>#DIV/0!</v>
      </c>
      <c r="O5" s="30" t="e">
        <f>IFERROR(N5/COUNT($D$4:$D$203),#N/A)</f>
        <v>#N/A</v>
      </c>
      <c r="P5" s="18">
        <v>0</v>
      </c>
      <c r="Q5" s="30" t="e">
        <f>IFERROR(P5/COUNT($D$4:$D$203),#N/A)</f>
        <v>#N/A</v>
      </c>
    </row>
    <row r="6" spans="2:17" x14ac:dyDescent="0.25">
      <c r="B6" s="26">
        <v>3</v>
      </c>
      <c r="C6" s="18">
        <f>IF(SETTINGS!$H$12=Config!$E$2,'Time (Input)'!C14,"")</f>
        <v>0</v>
      </c>
      <c r="D6" s="27" t="e">
        <f>IF(SETTINGS!$I$9=Config!$I$2,(SETTINGS!$I$5/1000)/('Time (Input)'!D14/3600),(SETTINGS!$I$5/5280)/('Time (Input)'!D14/3600))</f>
        <v>#DIV/0!</v>
      </c>
      <c r="F6" s="28" t="str">
        <f>IF($C6=Config!$C$2,$D6,"")</f>
        <v/>
      </c>
      <c r="G6" s="28" t="str">
        <f>IF($C6=Config!$C$4,$D6,"")</f>
        <v/>
      </c>
      <c r="H6" s="28" t="str">
        <f>IF($C6=Config!$C$3,$D6,"")</f>
        <v/>
      </c>
      <c r="I6" s="28" t="str">
        <f>IF($C6=Config!$C$5,$D6,"")</f>
        <v/>
      </c>
      <c r="K6" s="18">
        <v>19</v>
      </c>
      <c r="L6" s="18" t="e">
        <f t="shared" si="0"/>
        <v>#DIV/0!</v>
      </c>
      <c r="M6" s="29" t="s">
        <v>42</v>
      </c>
      <c r="N6" s="18" t="e">
        <f t="shared" ref="N6:N18" si="1">IF(L6="",#N/A,COUNTIF($D$4:$D$203,"&lt;"&amp;(L6+1)))</f>
        <v>#DIV/0!</v>
      </c>
      <c r="O6" s="30" t="e">
        <f t="shared" ref="O6:O18" si="2">IFERROR(N6/COUNT($D$4:$D$203),#N/A)</f>
        <v>#N/A</v>
      </c>
      <c r="P6" s="18" t="e">
        <f>IFERROR(N6-N5,#N/A)</f>
        <v>#N/A</v>
      </c>
      <c r="Q6" s="30" t="e">
        <f t="shared" ref="Q6:Q18" si="3">IFERROR(P6/COUNT($D$4:$D$203),#N/A)</f>
        <v>#N/A</v>
      </c>
    </row>
    <row r="7" spans="2:17" x14ac:dyDescent="0.25">
      <c r="B7" s="26">
        <v>4</v>
      </c>
      <c r="C7" s="18">
        <f>IF(SETTINGS!$H$12=Config!$E$2,'Time (Input)'!C15,"")</f>
        <v>0</v>
      </c>
      <c r="D7" s="27" t="e">
        <f>IF(SETTINGS!$I$9=Config!$I$2,(SETTINGS!$I$5/1000)/('Time (Input)'!D15/3600),(SETTINGS!$I$5/5280)/('Time (Input)'!D15/3600))</f>
        <v>#DIV/0!</v>
      </c>
      <c r="F7" s="28" t="str">
        <f>IF($C7=Config!$C$2,$D7,"")</f>
        <v/>
      </c>
      <c r="G7" s="28" t="str">
        <f>IF($C7=Config!$C$4,$D7,"")</f>
        <v/>
      </c>
      <c r="H7" s="28" t="str">
        <f>IF($C7=Config!$C$3,$D7,"")</f>
        <v/>
      </c>
      <c r="I7" s="28" t="str">
        <f>IF($C7=Config!$C$5,$D7,"")</f>
        <v/>
      </c>
      <c r="K7" s="18">
        <v>29</v>
      </c>
      <c r="L7" s="18" t="e">
        <f t="shared" si="0"/>
        <v>#DIV/0!</v>
      </c>
      <c r="M7" s="29" t="s">
        <v>43</v>
      </c>
      <c r="N7" s="18" t="e">
        <f t="shared" si="1"/>
        <v>#DIV/0!</v>
      </c>
      <c r="O7" s="30" t="e">
        <f t="shared" si="2"/>
        <v>#N/A</v>
      </c>
      <c r="P7" s="18" t="e">
        <f t="shared" ref="P7:P18" si="4">IFERROR(N7-N6,#N/A)</f>
        <v>#N/A</v>
      </c>
      <c r="Q7" s="30" t="e">
        <f t="shared" si="3"/>
        <v>#N/A</v>
      </c>
    </row>
    <row r="8" spans="2:17" x14ac:dyDescent="0.25">
      <c r="B8" s="26">
        <v>5</v>
      </c>
      <c r="C8" s="18">
        <f>IF(SETTINGS!$H$12=Config!$E$2,'Time (Input)'!C16,"")</f>
        <v>0</v>
      </c>
      <c r="D8" s="27" t="e">
        <f>IF(SETTINGS!$I$9=Config!$I$2,(SETTINGS!$I$5/1000)/('Time (Input)'!D16/3600),(SETTINGS!$I$5/5280)/('Time (Input)'!D16/3600))</f>
        <v>#DIV/0!</v>
      </c>
      <c r="F8" s="28" t="str">
        <f>IF($C8=Config!$C$2,$D8,"")</f>
        <v/>
      </c>
      <c r="G8" s="28" t="str">
        <f>IF($C8=Config!$C$4,$D8,"")</f>
        <v/>
      </c>
      <c r="H8" s="28" t="str">
        <f>IF($C8=Config!$C$3,$D8,"")</f>
        <v/>
      </c>
      <c r="I8" s="28" t="str">
        <f>IF($C8=Config!$C$5,$D8,"")</f>
        <v/>
      </c>
      <c r="K8" s="18">
        <v>39</v>
      </c>
      <c r="L8" s="18" t="e">
        <f t="shared" si="0"/>
        <v>#DIV/0!</v>
      </c>
      <c r="M8" s="29" t="s">
        <v>44</v>
      </c>
      <c r="N8" s="18" t="e">
        <f t="shared" si="1"/>
        <v>#DIV/0!</v>
      </c>
      <c r="O8" s="30" t="e">
        <f t="shared" si="2"/>
        <v>#N/A</v>
      </c>
      <c r="P8" s="18" t="e">
        <f t="shared" si="4"/>
        <v>#N/A</v>
      </c>
      <c r="Q8" s="30" t="e">
        <f t="shared" si="3"/>
        <v>#N/A</v>
      </c>
    </row>
    <row r="9" spans="2:17" x14ac:dyDescent="0.25">
      <c r="B9" s="26">
        <v>6</v>
      </c>
      <c r="C9" s="18">
        <f>IF(SETTINGS!$H$12=Config!$E$2,'Time (Input)'!C17,"")</f>
        <v>0</v>
      </c>
      <c r="D9" s="27" t="e">
        <f>IF(SETTINGS!$I$9=Config!$I$2,(SETTINGS!$I$5/1000)/('Time (Input)'!D17/3600),(SETTINGS!$I$5/5280)/('Time (Input)'!D17/3600))</f>
        <v>#DIV/0!</v>
      </c>
      <c r="F9" s="28" t="str">
        <f>IF($C9=Config!$C$2,$D9,"")</f>
        <v/>
      </c>
      <c r="G9" s="28" t="str">
        <f>IF($C9=Config!$C$4,$D9,"")</f>
        <v/>
      </c>
      <c r="H9" s="28" t="str">
        <f>IF($C9=Config!$C$3,$D9,"")</f>
        <v/>
      </c>
      <c r="I9" s="28" t="str">
        <f>IF($C9=Config!$C$5,$D9,"")</f>
        <v/>
      </c>
      <c r="K9" s="18">
        <v>49</v>
      </c>
      <c r="L9" s="18" t="e">
        <f t="shared" si="0"/>
        <v>#DIV/0!</v>
      </c>
      <c r="M9" s="29" t="s">
        <v>45</v>
      </c>
      <c r="N9" s="18" t="e">
        <f t="shared" si="1"/>
        <v>#DIV/0!</v>
      </c>
      <c r="O9" s="30" t="e">
        <f t="shared" si="2"/>
        <v>#N/A</v>
      </c>
      <c r="P9" s="18" t="e">
        <f t="shared" si="4"/>
        <v>#N/A</v>
      </c>
      <c r="Q9" s="30" t="e">
        <f t="shared" si="3"/>
        <v>#N/A</v>
      </c>
    </row>
    <row r="10" spans="2:17" x14ac:dyDescent="0.25">
      <c r="B10" s="26">
        <v>7</v>
      </c>
      <c r="C10" s="18">
        <f>IF(SETTINGS!$H$12=Config!$E$2,'Time (Input)'!C18,"")</f>
        <v>0</v>
      </c>
      <c r="D10" s="27" t="e">
        <f>IF(SETTINGS!$I$9=Config!$I$2,(SETTINGS!$I$5/1000)/('Time (Input)'!D18/3600),(SETTINGS!$I$5/5280)/('Time (Input)'!D18/3600))</f>
        <v>#DIV/0!</v>
      </c>
      <c r="F10" s="28" t="str">
        <f>IF($C10=Config!$C$2,$D10,"")</f>
        <v/>
      </c>
      <c r="G10" s="28" t="str">
        <f>IF($C10=Config!$C$4,$D10,"")</f>
        <v/>
      </c>
      <c r="H10" s="28" t="str">
        <f>IF($C10=Config!$C$3,$D10,"")</f>
        <v/>
      </c>
      <c r="I10" s="28" t="str">
        <f>IF($C10=Config!$C$5,$D10,"")</f>
        <v/>
      </c>
      <c r="K10" s="18">
        <v>59</v>
      </c>
      <c r="L10" s="18" t="e">
        <f t="shared" si="0"/>
        <v>#DIV/0!</v>
      </c>
      <c r="M10" s="29" t="s">
        <v>46</v>
      </c>
      <c r="N10" s="18" t="e">
        <f t="shared" si="1"/>
        <v>#DIV/0!</v>
      </c>
      <c r="O10" s="30" t="e">
        <f t="shared" si="2"/>
        <v>#N/A</v>
      </c>
      <c r="P10" s="18" t="e">
        <f t="shared" si="4"/>
        <v>#N/A</v>
      </c>
      <c r="Q10" s="30" t="e">
        <f t="shared" si="3"/>
        <v>#N/A</v>
      </c>
    </row>
    <row r="11" spans="2:17" x14ac:dyDescent="0.25">
      <c r="B11" s="26">
        <v>8</v>
      </c>
      <c r="C11" s="18">
        <f>IF(SETTINGS!$H$12=Config!$E$2,'Time (Input)'!C19,"")</f>
        <v>0</v>
      </c>
      <c r="D11" s="27" t="e">
        <f>IF(SETTINGS!$I$9=Config!$I$2,(SETTINGS!$I$5/1000)/('Time (Input)'!D19/3600),(SETTINGS!$I$5/5280)/('Time (Input)'!D19/3600))</f>
        <v>#DIV/0!</v>
      </c>
      <c r="F11" s="28" t="str">
        <f>IF($C11=Config!$C$2,$D11,"")</f>
        <v/>
      </c>
      <c r="G11" s="28" t="str">
        <f>IF($C11=Config!$C$4,$D11,"")</f>
        <v/>
      </c>
      <c r="H11" s="28" t="str">
        <f>IF($C11=Config!$C$3,$D11,"")</f>
        <v/>
      </c>
      <c r="I11" s="28" t="str">
        <f>IF($C11=Config!$C$5,$D11,"")</f>
        <v/>
      </c>
      <c r="K11" s="18">
        <v>69</v>
      </c>
      <c r="L11" s="18" t="e">
        <f t="shared" si="0"/>
        <v>#DIV/0!</v>
      </c>
      <c r="M11" s="29" t="s">
        <v>47</v>
      </c>
      <c r="N11" s="18" t="e">
        <f t="shared" si="1"/>
        <v>#DIV/0!</v>
      </c>
      <c r="O11" s="30" t="e">
        <f t="shared" si="2"/>
        <v>#N/A</v>
      </c>
      <c r="P11" s="18" t="e">
        <f t="shared" si="4"/>
        <v>#N/A</v>
      </c>
      <c r="Q11" s="30" t="e">
        <f t="shared" si="3"/>
        <v>#N/A</v>
      </c>
    </row>
    <row r="12" spans="2:17" x14ac:dyDescent="0.25">
      <c r="B12" s="26">
        <v>9</v>
      </c>
      <c r="C12" s="18">
        <f>IF(SETTINGS!$H$12=Config!$E$2,'Time (Input)'!C20,"")</f>
        <v>0</v>
      </c>
      <c r="D12" s="27" t="e">
        <f>IF(SETTINGS!$I$9=Config!$I$2,(SETTINGS!$I$5/1000)/('Time (Input)'!D20/3600),(SETTINGS!$I$5/5280)/('Time (Input)'!D20/3600))</f>
        <v>#DIV/0!</v>
      </c>
      <c r="F12" s="28" t="str">
        <f>IF($C12=Config!$C$2,$D12,"")</f>
        <v/>
      </c>
      <c r="G12" s="28" t="str">
        <f>IF($C12=Config!$C$4,$D12,"")</f>
        <v/>
      </c>
      <c r="H12" s="28" t="str">
        <f>IF($C12=Config!$C$3,$D12,"")</f>
        <v/>
      </c>
      <c r="I12" s="28" t="str">
        <f>IF($C12=Config!$C$5,$D12,"")</f>
        <v/>
      </c>
      <c r="K12" s="18">
        <v>79</v>
      </c>
      <c r="L12" s="18" t="e">
        <f t="shared" si="0"/>
        <v>#DIV/0!</v>
      </c>
      <c r="M12" s="29" t="s">
        <v>48</v>
      </c>
      <c r="N12" s="18" t="e">
        <f t="shared" si="1"/>
        <v>#DIV/0!</v>
      </c>
      <c r="O12" s="30" t="e">
        <f t="shared" si="2"/>
        <v>#N/A</v>
      </c>
      <c r="P12" s="18" t="e">
        <f t="shared" si="4"/>
        <v>#N/A</v>
      </c>
      <c r="Q12" s="30" t="e">
        <f t="shared" si="3"/>
        <v>#N/A</v>
      </c>
    </row>
    <row r="13" spans="2:17" x14ac:dyDescent="0.25">
      <c r="B13" s="26">
        <v>10</v>
      </c>
      <c r="C13" s="18">
        <f>IF(SETTINGS!$H$12=Config!$E$2,'Time (Input)'!C21,"")</f>
        <v>0</v>
      </c>
      <c r="D13" s="27" t="e">
        <f>IF(SETTINGS!$I$9=Config!$I$2,(SETTINGS!$I$5/1000)/('Time (Input)'!D21/3600),(SETTINGS!$I$5/5280)/('Time (Input)'!D21/3600))</f>
        <v>#DIV/0!</v>
      </c>
      <c r="F13" s="28" t="str">
        <f>IF($C13=Config!$C$2,$D13,"")</f>
        <v/>
      </c>
      <c r="G13" s="28" t="str">
        <f>IF($C13=Config!$C$4,$D13,"")</f>
        <v/>
      </c>
      <c r="H13" s="28" t="str">
        <f>IF($C13=Config!$C$3,$D13,"")</f>
        <v/>
      </c>
      <c r="I13" s="28" t="str">
        <f>IF($C13=Config!$C$5,$D13,"")</f>
        <v/>
      </c>
      <c r="K13" s="18">
        <v>89</v>
      </c>
      <c r="L13" s="18" t="e">
        <f t="shared" si="0"/>
        <v>#DIV/0!</v>
      </c>
      <c r="M13" s="29" t="s">
        <v>49</v>
      </c>
      <c r="N13" s="18" t="e">
        <f t="shared" si="1"/>
        <v>#DIV/0!</v>
      </c>
      <c r="O13" s="30" t="e">
        <f t="shared" si="2"/>
        <v>#N/A</v>
      </c>
      <c r="P13" s="18" t="e">
        <f t="shared" si="4"/>
        <v>#N/A</v>
      </c>
      <c r="Q13" s="30" t="e">
        <f t="shared" si="3"/>
        <v>#N/A</v>
      </c>
    </row>
    <row r="14" spans="2:17" x14ac:dyDescent="0.25">
      <c r="B14" s="26">
        <v>11</v>
      </c>
      <c r="C14" s="18">
        <f>IF(SETTINGS!$H$12=Config!$E$2,'Time (Input)'!C22,"")</f>
        <v>0</v>
      </c>
      <c r="D14" s="27" t="e">
        <f>IF(SETTINGS!$I$9=Config!$I$2,(SETTINGS!$I$5/1000)/('Time (Input)'!D22/3600),(SETTINGS!$I$5/5280)/('Time (Input)'!D22/3600))</f>
        <v>#DIV/0!</v>
      </c>
      <c r="F14" s="28" t="str">
        <f>IF($C14=Config!$C$2,$D14,"")</f>
        <v/>
      </c>
      <c r="G14" s="28" t="str">
        <f>IF($C14=Config!$C$4,$D14,"")</f>
        <v/>
      </c>
      <c r="H14" s="28" t="str">
        <f>IF($C14=Config!$C$3,$D14,"")</f>
        <v/>
      </c>
      <c r="I14" s="28" t="str">
        <f>IF($C14=Config!$C$5,$D14,"")</f>
        <v/>
      </c>
      <c r="K14" s="18">
        <v>99</v>
      </c>
      <c r="L14" s="18" t="e">
        <f t="shared" si="0"/>
        <v>#DIV/0!</v>
      </c>
      <c r="M14" s="29" t="s">
        <v>50</v>
      </c>
      <c r="N14" s="18" t="e">
        <f t="shared" si="1"/>
        <v>#DIV/0!</v>
      </c>
      <c r="O14" s="30" t="e">
        <f t="shared" si="2"/>
        <v>#N/A</v>
      </c>
      <c r="P14" s="18" t="e">
        <f t="shared" si="4"/>
        <v>#N/A</v>
      </c>
      <c r="Q14" s="30" t="e">
        <f t="shared" si="3"/>
        <v>#N/A</v>
      </c>
    </row>
    <row r="15" spans="2:17" x14ac:dyDescent="0.25">
      <c r="B15" s="26">
        <v>12</v>
      </c>
      <c r="C15" s="18">
        <f>IF(SETTINGS!$H$12=Config!$E$2,'Time (Input)'!C23,"")</f>
        <v>0</v>
      </c>
      <c r="D15" s="27" t="e">
        <f>IF(SETTINGS!$I$9=Config!$I$2,(SETTINGS!$I$5/1000)/('Time (Input)'!D23/3600),(SETTINGS!$I$5/5280)/('Time (Input)'!D23/3600))</f>
        <v>#DIV/0!</v>
      </c>
      <c r="F15" s="28" t="str">
        <f>IF($C15=Config!$C$2,$D15,"")</f>
        <v/>
      </c>
      <c r="G15" s="28" t="str">
        <f>IF($C15=Config!$C$4,$D15,"")</f>
        <v/>
      </c>
      <c r="H15" s="28" t="str">
        <f>IF($C15=Config!$C$3,$D15,"")</f>
        <v/>
      </c>
      <c r="I15" s="28" t="str">
        <f>IF($C15=Config!$C$5,$D15,"")</f>
        <v/>
      </c>
      <c r="K15" s="18">
        <v>109</v>
      </c>
      <c r="L15" s="18" t="e">
        <f t="shared" si="0"/>
        <v>#DIV/0!</v>
      </c>
      <c r="M15" s="29" t="s">
        <v>51</v>
      </c>
      <c r="N15" s="18" t="e">
        <f t="shared" si="1"/>
        <v>#DIV/0!</v>
      </c>
      <c r="O15" s="30" t="e">
        <f t="shared" si="2"/>
        <v>#N/A</v>
      </c>
      <c r="P15" s="18" t="e">
        <f t="shared" si="4"/>
        <v>#N/A</v>
      </c>
      <c r="Q15" s="30" t="e">
        <f t="shared" si="3"/>
        <v>#N/A</v>
      </c>
    </row>
    <row r="16" spans="2:17" x14ac:dyDescent="0.25">
      <c r="B16" s="26">
        <v>13</v>
      </c>
      <c r="C16" s="18">
        <f>IF(SETTINGS!$H$12=Config!$E$2,'Time (Input)'!C24,"")</f>
        <v>0</v>
      </c>
      <c r="D16" s="27" t="e">
        <f>IF(SETTINGS!$I$9=Config!$I$2,(SETTINGS!$I$5/1000)/('Time (Input)'!D24/3600),(SETTINGS!$I$5/5280)/('Time (Input)'!D24/3600))</f>
        <v>#DIV/0!</v>
      </c>
      <c r="F16" s="28" t="str">
        <f>IF($C16=Config!$C$2,$D16,"")</f>
        <v/>
      </c>
      <c r="G16" s="28" t="str">
        <f>IF($C16=Config!$C$4,$D16,"")</f>
        <v/>
      </c>
      <c r="H16" s="28" t="str">
        <f>IF($C16=Config!$C$3,$D16,"")</f>
        <v/>
      </c>
      <c r="I16" s="28" t="str">
        <f>IF($C16=Config!$C$5,$D16,"")</f>
        <v/>
      </c>
      <c r="K16" s="18">
        <v>119</v>
      </c>
      <c r="L16" s="18" t="e">
        <f t="shared" si="0"/>
        <v>#DIV/0!</v>
      </c>
      <c r="M16" s="29" t="s">
        <v>52</v>
      </c>
      <c r="N16" s="18" t="e">
        <f t="shared" si="1"/>
        <v>#DIV/0!</v>
      </c>
      <c r="O16" s="30" t="e">
        <f t="shared" si="2"/>
        <v>#N/A</v>
      </c>
      <c r="P16" s="18" t="e">
        <f t="shared" si="4"/>
        <v>#N/A</v>
      </c>
      <c r="Q16" s="30" t="e">
        <f t="shared" si="3"/>
        <v>#N/A</v>
      </c>
    </row>
    <row r="17" spans="2:17" x14ac:dyDescent="0.25">
      <c r="B17" s="26">
        <v>14</v>
      </c>
      <c r="C17" s="18">
        <f>IF(SETTINGS!$H$12=Config!$E$2,'Time (Input)'!C25,"")</f>
        <v>0</v>
      </c>
      <c r="D17" s="27" t="e">
        <f>IF(SETTINGS!$I$9=Config!$I$2,(SETTINGS!$I$5/1000)/('Time (Input)'!D25/3600),(SETTINGS!$I$5/5280)/('Time (Input)'!D25/3600))</f>
        <v>#DIV/0!</v>
      </c>
      <c r="F17" s="28" t="str">
        <f>IF($C17=Config!$C$2,$D17,"")</f>
        <v/>
      </c>
      <c r="G17" s="28" t="str">
        <f>IF($C17=Config!$C$4,$D17,"")</f>
        <v/>
      </c>
      <c r="H17" s="28" t="str">
        <f>IF($C17=Config!$C$3,$D17,"")</f>
        <v/>
      </c>
      <c r="I17" s="28" t="str">
        <f>IF($C17=Config!$C$5,$D17,"")</f>
        <v/>
      </c>
      <c r="K17" s="18">
        <v>129</v>
      </c>
      <c r="L17" s="18" t="e">
        <f t="shared" si="0"/>
        <v>#DIV/0!</v>
      </c>
      <c r="M17" s="29" t="s">
        <v>53</v>
      </c>
      <c r="N17" s="18" t="e">
        <f t="shared" si="1"/>
        <v>#DIV/0!</v>
      </c>
      <c r="O17" s="30" t="e">
        <f t="shared" si="2"/>
        <v>#N/A</v>
      </c>
      <c r="P17" s="18" t="e">
        <f t="shared" si="4"/>
        <v>#N/A</v>
      </c>
      <c r="Q17" s="30" t="e">
        <f t="shared" si="3"/>
        <v>#N/A</v>
      </c>
    </row>
    <row r="18" spans="2:17" x14ac:dyDescent="0.25">
      <c r="B18" s="26">
        <v>15</v>
      </c>
      <c r="C18" s="18">
        <f>IF(SETTINGS!$H$12=Config!$E$2,'Time (Input)'!C26,"")</f>
        <v>0</v>
      </c>
      <c r="D18" s="27" t="e">
        <f>IF(SETTINGS!$I$9=Config!$I$2,(SETTINGS!$I$5/1000)/('Time (Input)'!D26/3600),(SETTINGS!$I$5/5280)/('Time (Input)'!D26/3600))</f>
        <v>#DIV/0!</v>
      </c>
      <c r="F18" s="28" t="str">
        <f>IF($C18=Config!$C$2,$D18,"")</f>
        <v/>
      </c>
      <c r="G18" s="28" t="str">
        <f>IF($C18=Config!$C$4,$D18,"")</f>
        <v/>
      </c>
      <c r="H18" s="28" t="str">
        <f>IF($C18=Config!$C$3,$D18,"")</f>
        <v/>
      </c>
      <c r="I18" s="28" t="str">
        <f>IF($C18=Config!$C$5,$D18,"")</f>
        <v/>
      </c>
      <c r="K18" s="31">
        <v>139</v>
      </c>
      <c r="L18" s="18" t="e">
        <f t="shared" si="0"/>
        <v>#DIV/0!</v>
      </c>
      <c r="M18" s="32" t="s">
        <v>54</v>
      </c>
      <c r="N18" s="18" t="e">
        <f t="shared" si="1"/>
        <v>#DIV/0!</v>
      </c>
      <c r="O18" s="30" t="e">
        <f t="shared" si="2"/>
        <v>#N/A</v>
      </c>
      <c r="P18" s="18" t="e">
        <f t="shared" si="4"/>
        <v>#N/A</v>
      </c>
      <c r="Q18" s="30" t="e">
        <f t="shared" si="3"/>
        <v>#N/A</v>
      </c>
    </row>
    <row r="19" spans="2:17" x14ac:dyDescent="0.25">
      <c r="B19" s="26">
        <v>16</v>
      </c>
      <c r="C19" s="18">
        <f>IF(SETTINGS!$H$12=Config!$E$2,'Time (Input)'!C27,"")</f>
        <v>0</v>
      </c>
      <c r="D19" s="27" t="e">
        <f>IF(SETTINGS!$I$9=Config!$I$2,(SETTINGS!$I$5/1000)/('Time (Input)'!D27/3600),(SETTINGS!$I$5/5280)/('Time (Input)'!D27/3600))</f>
        <v>#DIV/0!</v>
      </c>
      <c r="F19" s="28" t="str">
        <f>IF($C19=Config!$C$2,$D19,"")</f>
        <v/>
      </c>
      <c r="G19" s="28" t="str">
        <f>IF($C19=Config!$C$4,$D19,"")</f>
        <v/>
      </c>
      <c r="H19" s="28" t="str">
        <f>IF($C19=Config!$C$3,$D19,"")</f>
        <v/>
      </c>
      <c r="I19" s="28" t="str">
        <f>IF($C19=Config!$C$5,$D19,"")</f>
        <v/>
      </c>
      <c r="O19" s="33"/>
    </row>
    <row r="20" spans="2:17" x14ac:dyDescent="0.25">
      <c r="B20" s="26">
        <v>17</v>
      </c>
      <c r="C20" s="18">
        <f>IF(SETTINGS!$H$12=Config!$E$2,'Time (Input)'!C28,"")</f>
        <v>0</v>
      </c>
      <c r="D20" s="27" t="e">
        <f>IF(SETTINGS!$I$9=Config!$I$2,(SETTINGS!$I$5/1000)/('Time (Input)'!D28/3600),(SETTINGS!$I$5/5280)/('Time (Input)'!D28/3600))</f>
        <v>#DIV/0!</v>
      </c>
      <c r="F20" s="28" t="str">
        <f>IF($C20=Config!$C$2,$D20,"")</f>
        <v/>
      </c>
      <c r="G20" s="28" t="str">
        <f>IF($C20=Config!$C$4,$D20,"")</f>
        <v/>
      </c>
      <c r="H20" s="28" t="str">
        <f>IF($C20=Config!$C$3,$D20,"")</f>
        <v/>
      </c>
      <c r="I20" s="28" t="str">
        <f>IF($C20=Config!$C$5,$D20,"")</f>
        <v/>
      </c>
    </row>
    <row r="21" spans="2:17" x14ac:dyDescent="0.25">
      <c r="B21" s="26">
        <v>18</v>
      </c>
      <c r="C21" s="18">
        <f>IF(SETTINGS!$H$12=Config!$E$2,'Time (Input)'!C29,"")</f>
        <v>0</v>
      </c>
      <c r="D21" s="27" t="e">
        <f>IF(SETTINGS!$I$9=Config!$I$2,(SETTINGS!$I$5/1000)/('Time (Input)'!D29/3600),(SETTINGS!$I$5/5280)/('Time (Input)'!D29/3600))</f>
        <v>#DIV/0!</v>
      </c>
      <c r="F21" s="28" t="str">
        <f>IF($C21=Config!$C$2,$D21,"")</f>
        <v/>
      </c>
      <c r="G21" s="28" t="str">
        <f>IF($C21=Config!$C$4,$D21,"")</f>
        <v/>
      </c>
      <c r="H21" s="28" t="str">
        <f>IF($C21=Config!$C$3,$D21,"")</f>
        <v/>
      </c>
      <c r="I21" s="28" t="str">
        <f>IF($C21=Config!$C$5,$D21,"")</f>
        <v/>
      </c>
    </row>
    <row r="22" spans="2:17" x14ac:dyDescent="0.25">
      <c r="B22" s="26">
        <v>19</v>
      </c>
      <c r="C22" s="18">
        <f>IF(SETTINGS!$H$12=Config!$E$2,'Time (Input)'!C30,"")</f>
        <v>0</v>
      </c>
      <c r="D22" s="27" t="e">
        <f>IF(SETTINGS!$I$9=Config!$I$2,(SETTINGS!$I$5/1000)/('Time (Input)'!D30/3600),(SETTINGS!$I$5/5280)/('Time (Input)'!D30/3600))</f>
        <v>#DIV/0!</v>
      </c>
      <c r="F22" s="28" t="str">
        <f>IF($C22=Config!$C$2,$D22,"")</f>
        <v/>
      </c>
      <c r="G22" s="28" t="str">
        <f>IF($C22=Config!$C$4,$D22,"")</f>
        <v/>
      </c>
      <c r="H22" s="28" t="str">
        <f>IF($C22=Config!$C$3,$D22,"")</f>
        <v/>
      </c>
      <c r="I22" s="28" t="str">
        <f>IF($C22=Config!$C$5,$D22,"")</f>
        <v/>
      </c>
    </row>
    <row r="23" spans="2:17" x14ac:dyDescent="0.25">
      <c r="B23" s="26">
        <v>20</v>
      </c>
      <c r="C23" s="18">
        <f>IF(SETTINGS!$H$12=Config!$E$2,'Time (Input)'!C31,"")</f>
        <v>0</v>
      </c>
      <c r="D23" s="27" t="e">
        <f>IF(SETTINGS!$I$9=Config!$I$2,(SETTINGS!$I$5/1000)/('Time (Input)'!D31/3600),(SETTINGS!$I$5/5280)/('Time (Input)'!D31/3600))</f>
        <v>#DIV/0!</v>
      </c>
      <c r="F23" s="28" t="str">
        <f>IF($C23=Config!$C$2,$D23,"")</f>
        <v/>
      </c>
      <c r="G23" s="28" t="str">
        <f>IF($C23=Config!$C$4,$D23,"")</f>
        <v/>
      </c>
      <c r="H23" s="28" t="str">
        <f>IF($C23=Config!$C$3,$D23,"")</f>
        <v/>
      </c>
      <c r="I23" s="28" t="str">
        <f>IF($C23=Config!$C$5,$D23,"")</f>
        <v/>
      </c>
    </row>
    <row r="24" spans="2:17" x14ac:dyDescent="0.25">
      <c r="B24" s="26">
        <v>21</v>
      </c>
      <c r="C24" s="18">
        <f>IF(SETTINGS!$H$12=Config!$E$2,'Time (Input)'!C32,"")</f>
        <v>0</v>
      </c>
      <c r="D24" s="27" t="e">
        <f>IF(SETTINGS!$I$9=Config!$I$2,(SETTINGS!$I$5/1000)/('Time (Input)'!D32/3600),(SETTINGS!$I$5/5280)/('Time (Input)'!D32/3600))</f>
        <v>#DIV/0!</v>
      </c>
      <c r="F24" s="28" t="str">
        <f>IF($C24=Config!$C$2,$D24,"")</f>
        <v/>
      </c>
      <c r="G24" s="28" t="str">
        <f>IF($C24=Config!$C$4,$D24,"")</f>
        <v/>
      </c>
      <c r="H24" s="28" t="str">
        <f>IF($C24=Config!$C$3,$D24,"")</f>
        <v/>
      </c>
      <c r="I24" s="28" t="str">
        <f>IF($C24=Config!$C$5,$D24,"")</f>
        <v/>
      </c>
    </row>
    <row r="25" spans="2:17" x14ac:dyDescent="0.25">
      <c r="B25" s="26">
        <v>22</v>
      </c>
      <c r="C25" s="18">
        <f>IF(SETTINGS!$H$12=Config!$E$2,'Time (Input)'!C33,"")</f>
        <v>0</v>
      </c>
      <c r="D25" s="27" t="e">
        <f>IF(SETTINGS!$I$9=Config!$I$2,(SETTINGS!$I$5/1000)/('Time (Input)'!D33/3600),(SETTINGS!$I$5/5280)/('Time (Input)'!D33/3600))</f>
        <v>#DIV/0!</v>
      </c>
      <c r="F25" s="28" t="str">
        <f>IF($C25=Config!$C$2,$D25,"")</f>
        <v/>
      </c>
      <c r="G25" s="28" t="str">
        <f>IF($C25=Config!$C$4,$D25,"")</f>
        <v/>
      </c>
      <c r="H25" s="28" t="str">
        <f>IF($C25=Config!$C$3,$D25,"")</f>
        <v/>
      </c>
      <c r="I25" s="28" t="str">
        <f>IF($C25=Config!$C$5,$D25,"")</f>
        <v/>
      </c>
    </row>
    <row r="26" spans="2:17" x14ac:dyDescent="0.25">
      <c r="B26" s="26">
        <v>23</v>
      </c>
      <c r="C26" s="18">
        <f>IF(SETTINGS!$H$12=Config!$E$2,'Time (Input)'!C34,"")</f>
        <v>0</v>
      </c>
      <c r="D26" s="27" t="e">
        <f>IF(SETTINGS!$I$9=Config!$I$2,(SETTINGS!$I$5/1000)/('Time (Input)'!D34/3600),(SETTINGS!$I$5/5280)/('Time (Input)'!D34/3600))</f>
        <v>#DIV/0!</v>
      </c>
      <c r="F26" s="28" t="str">
        <f>IF($C26=Config!$C$2,$D26,"")</f>
        <v/>
      </c>
      <c r="G26" s="28" t="str">
        <f>IF($C26=Config!$C$4,$D26,"")</f>
        <v/>
      </c>
      <c r="H26" s="28" t="str">
        <f>IF($C26=Config!$C$3,$D26,"")</f>
        <v/>
      </c>
      <c r="I26" s="28" t="str">
        <f>IF($C26=Config!$C$5,$D26,"")</f>
        <v/>
      </c>
    </row>
    <row r="27" spans="2:17" x14ac:dyDescent="0.25">
      <c r="B27" s="26">
        <v>24</v>
      </c>
      <c r="C27" s="18">
        <f>IF(SETTINGS!$H$12=Config!$E$2,'Time (Input)'!C35,"")</f>
        <v>0</v>
      </c>
      <c r="D27" s="27" t="e">
        <f>IF(SETTINGS!$I$9=Config!$I$2,(SETTINGS!$I$5/1000)/('Time (Input)'!D35/3600),(SETTINGS!$I$5/5280)/('Time (Input)'!D35/3600))</f>
        <v>#DIV/0!</v>
      </c>
      <c r="F27" s="28" t="str">
        <f>IF($C27=Config!$C$2,$D27,"")</f>
        <v/>
      </c>
      <c r="G27" s="28" t="str">
        <f>IF($C27=Config!$C$4,$D27,"")</f>
        <v/>
      </c>
      <c r="H27" s="28" t="str">
        <f>IF($C27=Config!$C$3,$D27,"")</f>
        <v/>
      </c>
      <c r="I27" s="28" t="str">
        <f>IF($C27=Config!$C$5,$D27,"")</f>
        <v/>
      </c>
    </row>
    <row r="28" spans="2:17" x14ac:dyDescent="0.25">
      <c r="B28" s="26">
        <v>25</v>
      </c>
      <c r="C28" s="18">
        <f>IF(SETTINGS!$H$12=Config!$E$2,'Time (Input)'!C36,"")</f>
        <v>0</v>
      </c>
      <c r="D28" s="27" t="e">
        <f>IF(SETTINGS!$I$9=Config!$I$2,(SETTINGS!$I$5/1000)/('Time (Input)'!D36/3600),(SETTINGS!$I$5/5280)/('Time (Input)'!D36/3600))</f>
        <v>#DIV/0!</v>
      </c>
      <c r="F28" s="28" t="str">
        <f>IF($C28=Config!$C$2,$D28,"")</f>
        <v/>
      </c>
      <c r="G28" s="28" t="str">
        <f>IF($C28=Config!$C$4,$D28,"")</f>
        <v/>
      </c>
      <c r="H28" s="28" t="str">
        <f>IF($C28=Config!$C$3,$D28,"")</f>
        <v/>
      </c>
      <c r="I28" s="28" t="str">
        <f>IF($C28=Config!$C$5,$D28,"")</f>
        <v/>
      </c>
    </row>
    <row r="29" spans="2:17" x14ac:dyDescent="0.25">
      <c r="B29" s="26">
        <v>26</v>
      </c>
      <c r="C29" s="18">
        <f>IF(SETTINGS!$H$12=Config!$E$2,'Time (Input)'!C37,"")</f>
        <v>0</v>
      </c>
      <c r="D29" s="27" t="e">
        <f>IF(SETTINGS!$I$9=Config!$I$2,(SETTINGS!$I$5/1000)/('Time (Input)'!D37/3600),(SETTINGS!$I$5/5280)/('Time (Input)'!D37/3600))</f>
        <v>#DIV/0!</v>
      </c>
      <c r="F29" s="28" t="str">
        <f>IF($C29=Config!$C$2,$D29,"")</f>
        <v/>
      </c>
      <c r="G29" s="28" t="str">
        <f>IF($C29=Config!$C$4,$D29,"")</f>
        <v/>
      </c>
      <c r="H29" s="28" t="str">
        <f>IF($C29=Config!$C$3,$D29,"")</f>
        <v/>
      </c>
      <c r="I29" s="28" t="str">
        <f>IF($C29=Config!$C$5,$D29,"")</f>
        <v/>
      </c>
    </row>
    <row r="30" spans="2:17" x14ac:dyDescent="0.25">
      <c r="B30" s="26">
        <v>27</v>
      </c>
      <c r="C30" s="18">
        <f>IF(SETTINGS!$H$12=Config!$E$2,'Time (Input)'!C38,"")</f>
        <v>0</v>
      </c>
      <c r="D30" s="27" t="e">
        <f>IF(SETTINGS!$I$9=Config!$I$2,(SETTINGS!$I$5/1000)/('Time (Input)'!D38/3600),(SETTINGS!$I$5/5280)/('Time (Input)'!D38/3600))</f>
        <v>#DIV/0!</v>
      </c>
      <c r="F30" s="28" t="str">
        <f>IF($C30=Config!$C$2,$D30,"")</f>
        <v/>
      </c>
      <c r="G30" s="28" t="str">
        <f>IF($C30=Config!$C$4,$D30,"")</f>
        <v/>
      </c>
      <c r="H30" s="28" t="str">
        <f>IF($C30=Config!$C$3,$D30,"")</f>
        <v/>
      </c>
      <c r="I30" s="28" t="str">
        <f>IF($C30=Config!$C$5,$D30,"")</f>
        <v/>
      </c>
    </row>
    <row r="31" spans="2:17" x14ac:dyDescent="0.25">
      <c r="B31" s="26">
        <v>28</v>
      </c>
      <c r="C31" s="18">
        <f>IF(SETTINGS!$H$12=Config!$E$2,'Time (Input)'!C39,"")</f>
        <v>0</v>
      </c>
      <c r="D31" s="27" t="e">
        <f>IF(SETTINGS!$I$9=Config!$I$2,(SETTINGS!$I$5/1000)/('Time (Input)'!D39/3600),(SETTINGS!$I$5/5280)/('Time (Input)'!D39/3600))</f>
        <v>#DIV/0!</v>
      </c>
      <c r="F31" s="28" t="str">
        <f>IF($C31=Config!$C$2,$D31,"")</f>
        <v/>
      </c>
      <c r="G31" s="28" t="str">
        <f>IF($C31=Config!$C$4,$D31,"")</f>
        <v/>
      </c>
      <c r="H31" s="28" t="str">
        <f>IF($C31=Config!$C$3,$D31,"")</f>
        <v/>
      </c>
      <c r="I31" s="28" t="str">
        <f>IF($C31=Config!$C$5,$D31,"")</f>
        <v/>
      </c>
    </row>
    <row r="32" spans="2:17" x14ac:dyDescent="0.25">
      <c r="B32" s="26">
        <v>29</v>
      </c>
      <c r="C32" s="18">
        <f>IF(SETTINGS!$H$12=Config!$E$2,'Time (Input)'!C40,"")</f>
        <v>0</v>
      </c>
      <c r="D32" s="27" t="e">
        <f>IF(SETTINGS!$I$9=Config!$I$2,(SETTINGS!$I$5/1000)/('Time (Input)'!D40/3600),(SETTINGS!$I$5/5280)/('Time (Input)'!D40/3600))</f>
        <v>#DIV/0!</v>
      </c>
      <c r="F32" s="28" t="str">
        <f>IF($C32=Config!$C$2,$D32,"")</f>
        <v/>
      </c>
      <c r="G32" s="28" t="str">
        <f>IF($C32=Config!$C$4,$D32,"")</f>
        <v/>
      </c>
      <c r="H32" s="28" t="str">
        <f>IF($C32=Config!$C$3,$D32,"")</f>
        <v/>
      </c>
      <c r="I32" s="28" t="str">
        <f>IF($C32=Config!$C$5,$D32,"")</f>
        <v/>
      </c>
    </row>
    <row r="33" spans="2:9" x14ac:dyDescent="0.25">
      <c r="B33" s="26">
        <v>30</v>
      </c>
      <c r="C33" s="18">
        <f>IF(SETTINGS!$H$12=Config!$E$2,'Time (Input)'!C41,"")</f>
        <v>0</v>
      </c>
      <c r="D33" s="27" t="e">
        <f>IF(SETTINGS!$I$9=Config!$I$2,(SETTINGS!$I$5/1000)/('Time (Input)'!D41/3600),(SETTINGS!$I$5/5280)/('Time (Input)'!D41/3600))</f>
        <v>#DIV/0!</v>
      </c>
      <c r="F33" s="28" t="str">
        <f>IF($C33=Config!$C$2,$D33,"")</f>
        <v/>
      </c>
      <c r="G33" s="28" t="str">
        <f>IF($C33=Config!$C$4,$D33,"")</f>
        <v/>
      </c>
      <c r="H33" s="28" t="str">
        <f>IF($C33=Config!$C$3,$D33,"")</f>
        <v/>
      </c>
      <c r="I33" s="28" t="str">
        <f>IF($C33=Config!$C$5,$D33,"")</f>
        <v/>
      </c>
    </row>
    <row r="34" spans="2:9" x14ac:dyDescent="0.25">
      <c r="B34" s="26">
        <v>31</v>
      </c>
      <c r="C34" s="18">
        <f>IF(SETTINGS!$H$12=Config!$E$2,'Time (Input)'!C42,"")</f>
        <v>0</v>
      </c>
      <c r="D34" s="27" t="e">
        <f>IF(SETTINGS!$I$9=Config!$I$2,(SETTINGS!$I$5/1000)/('Time (Input)'!D42/3600),(SETTINGS!$I$5/5280)/('Time (Input)'!D42/3600))</f>
        <v>#DIV/0!</v>
      </c>
      <c r="F34" s="28" t="str">
        <f>IF($C34=Config!$C$2,$D34,"")</f>
        <v/>
      </c>
      <c r="G34" s="28" t="str">
        <f>IF($C34=Config!$C$4,$D34,"")</f>
        <v/>
      </c>
      <c r="H34" s="28" t="str">
        <f>IF($C34=Config!$C$3,$D34,"")</f>
        <v/>
      </c>
      <c r="I34" s="28" t="str">
        <f>IF($C34=Config!$C$5,$D34,"")</f>
        <v/>
      </c>
    </row>
    <row r="35" spans="2:9" x14ac:dyDescent="0.25">
      <c r="B35" s="26">
        <v>32</v>
      </c>
      <c r="C35" s="18">
        <f>IF(SETTINGS!$H$12=Config!$E$2,'Time (Input)'!C43,"")</f>
        <v>0</v>
      </c>
      <c r="D35" s="27" t="e">
        <f>IF(SETTINGS!$I$9=Config!$I$2,(SETTINGS!$I$5/1000)/('Time (Input)'!D43/3600),(SETTINGS!$I$5/5280)/('Time (Input)'!D43/3600))</f>
        <v>#DIV/0!</v>
      </c>
      <c r="F35" s="28" t="str">
        <f>IF($C35=Config!$C$2,$D35,"")</f>
        <v/>
      </c>
      <c r="G35" s="28" t="str">
        <f>IF($C35=Config!$C$4,$D35,"")</f>
        <v/>
      </c>
      <c r="H35" s="28" t="str">
        <f>IF($C35=Config!$C$3,$D35,"")</f>
        <v/>
      </c>
      <c r="I35" s="28" t="str">
        <f>IF($C35=Config!$C$5,$D35,"")</f>
        <v/>
      </c>
    </row>
    <row r="36" spans="2:9" x14ac:dyDescent="0.25">
      <c r="B36" s="26">
        <v>33</v>
      </c>
      <c r="C36" s="18">
        <f>IF(SETTINGS!$H$12=Config!$E$2,'Time (Input)'!C44,"")</f>
        <v>0</v>
      </c>
      <c r="D36" s="27" t="e">
        <f>IF(SETTINGS!$I$9=Config!$I$2,(SETTINGS!$I$5/1000)/('Time (Input)'!D44/3600),(SETTINGS!$I$5/5280)/('Time (Input)'!D44/3600))</f>
        <v>#DIV/0!</v>
      </c>
      <c r="F36" s="28" t="str">
        <f>IF($C36=Config!$C$2,$D36,"")</f>
        <v/>
      </c>
      <c r="G36" s="28" t="str">
        <f>IF($C36=Config!$C$4,$D36,"")</f>
        <v/>
      </c>
      <c r="H36" s="28" t="str">
        <f>IF($C36=Config!$C$3,$D36,"")</f>
        <v/>
      </c>
      <c r="I36" s="28" t="str">
        <f>IF($C36=Config!$C$5,$D36,"")</f>
        <v/>
      </c>
    </row>
    <row r="37" spans="2:9" x14ac:dyDescent="0.25">
      <c r="B37" s="26">
        <v>34</v>
      </c>
      <c r="C37" s="18">
        <f>IF(SETTINGS!$H$12=Config!$E$2,'Time (Input)'!C45,"")</f>
        <v>0</v>
      </c>
      <c r="D37" s="27" t="e">
        <f>IF(SETTINGS!$I$9=Config!$I$2,(SETTINGS!$I$5/1000)/('Time (Input)'!D45/3600),(SETTINGS!$I$5/5280)/('Time (Input)'!D45/3600))</f>
        <v>#DIV/0!</v>
      </c>
      <c r="F37" s="28" t="str">
        <f>IF($C37=Config!$C$2,$D37,"")</f>
        <v/>
      </c>
      <c r="G37" s="28" t="str">
        <f>IF($C37=Config!$C$4,$D37,"")</f>
        <v/>
      </c>
      <c r="H37" s="28" t="str">
        <f>IF($C37=Config!$C$3,$D37,"")</f>
        <v/>
      </c>
      <c r="I37" s="28" t="str">
        <f>IF($C37=Config!$C$5,$D37,"")</f>
        <v/>
      </c>
    </row>
    <row r="38" spans="2:9" x14ac:dyDescent="0.25">
      <c r="B38" s="26">
        <v>35</v>
      </c>
      <c r="C38" s="18">
        <f>IF(SETTINGS!$H$12=Config!$E$2,'Time (Input)'!C46,"")</f>
        <v>0</v>
      </c>
      <c r="D38" s="27" t="e">
        <f>IF(SETTINGS!$I$9=Config!$I$2,(SETTINGS!$I$5/1000)/('Time (Input)'!D46/3600),(SETTINGS!$I$5/5280)/('Time (Input)'!D46/3600))</f>
        <v>#DIV/0!</v>
      </c>
      <c r="F38" s="28" t="str">
        <f>IF($C38=Config!$C$2,$D38,"")</f>
        <v/>
      </c>
      <c r="G38" s="28" t="str">
        <f>IF($C38=Config!$C$4,$D38,"")</f>
        <v/>
      </c>
      <c r="H38" s="28" t="str">
        <f>IF($C38=Config!$C$3,$D38,"")</f>
        <v/>
      </c>
      <c r="I38" s="28" t="str">
        <f>IF($C38=Config!$C$5,$D38,"")</f>
        <v/>
      </c>
    </row>
    <row r="39" spans="2:9" x14ac:dyDescent="0.25">
      <c r="B39" s="26">
        <v>36</v>
      </c>
      <c r="C39" s="18">
        <f>IF(SETTINGS!$H$12=Config!$E$2,'Time (Input)'!C47,"")</f>
        <v>0</v>
      </c>
      <c r="D39" s="27" t="e">
        <f>IF(SETTINGS!$I$9=Config!$I$2,(SETTINGS!$I$5/1000)/('Time (Input)'!D47/3600),(SETTINGS!$I$5/5280)/('Time (Input)'!D47/3600))</f>
        <v>#DIV/0!</v>
      </c>
      <c r="F39" s="28" t="str">
        <f>IF($C39=Config!$C$2,$D39,"")</f>
        <v/>
      </c>
      <c r="G39" s="28" t="str">
        <f>IF($C39=Config!$C$4,$D39,"")</f>
        <v/>
      </c>
      <c r="H39" s="28" t="str">
        <f>IF($C39=Config!$C$3,$D39,"")</f>
        <v/>
      </c>
      <c r="I39" s="28" t="str">
        <f>IF($C39=Config!$C$5,$D39,"")</f>
        <v/>
      </c>
    </row>
    <row r="40" spans="2:9" x14ac:dyDescent="0.25">
      <c r="B40" s="26">
        <v>37</v>
      </c>
      <c r="C40" s="18">
        <f>IF(SETTINGS!$H$12=Config!$E$2,'Time (Input)'!C48,"")</f>
        <v>0</v>
      </c>
      <c r="D40" s="27" t="e">
        <f>IF(SETTINGS!$I$9=Config!$I$2,(SETTINGS!$I$5/1000)/('Time (Input)'!D48/3600),(SETTINGS!$I$5/5280)/('Time (Input)'!D48/3600))</f>
        <v>#DIV/0!</v>
      </c>
      <c r="F40" s="28" t="str">
        <f>IF($C40=Config!$C$2,$D40,"")</f>
        <v/>
      </c>
      <c r="G40" s="28" t="str">
        <f>IF($C40=Config!$C$4,$D40,"")</f>
        <v/>
      </c>
      <c r="H40" s="28" t="str">
        <f>IF($C40=Config!$C$3,$D40,"")</f>
        <v/>
      </c>
      <c r="I40" s="28" t="str">
        <f>IF($C40=Config!$C$5,$D40,"")</f>
        <v/>
      </c>
    </row>
    <row r="41" spans="2:9" x14ac:dyDescent="0.25">
      <c r="B41" s="26">
        <v>38</v>
      </c>
      <c r="C41" s="18">
        <f>IF(SETTINGS!$H$12=Config!$E$2,'Time (Input)'!C49,"")</f>
        <v>0</v>
      </c>
      <c r="D41" s="27" t="e">
        <f>IF(SETTINGS!$I$9=Config!$I$2,(SETTINGS!$I$5/1000)/('Time (Input)'!D49/3600),(SETTINGS!$I$5/5280)/('Time (Input)'!D49/3600))</f>
        <v>#DIV/0!</v>
      </c>
      <c r="F41" s="28" t="str">
        <f>IF($C41=Config!$C$2,$D41,"")</f>
        <v/>
      </c>
      <c r="G41" s="28" t="str">
        <f>IF($C41=Config!$C$4,$D41,"")</f>
        <v/>
      </c>
      <c r="H41" s="28" t="str">
        <f>IF($C41=Config!$C$3,$D41,"")</f>
        <v/>
      </c>
      <c r="I41" s="28" t="str">
        <f>IF($C41=Config!$C$5,$D41,"")</f>
        <v/>
      </c>
    </row>
    <row r="42" spans="2:9" x14ac:dyDescent="0.25">
      <c r="B42" s="26">
        <v>39</v>
      </c>
      <c r="C42" s="18">
        <f>IF(SETTINGS!$H$12=Config!$E$2,'Time (Input)'!C50,"")</f>
        <v>0</v>
      </c>
      <c r="D42" s="27" t="e">
        <f>IF(SETTINGS!$I$9=Config!$I$2,(SETTINGS!$I$5/1000)/('Time (Input)'!D50/3600),(SETTINGS!$I$5/5280)/('Time (Input)'!D50/3600))</f>
        <v>#DIV/0!</v>
      </c>
      <c r="F42" s="28" t="str">
        <f>IF($C42=Config!$C$2,$D42,"")</f>
        <v/>
      </c>
      <c r="G42" s="28" t="str">
        <f>IF($C42=Config!$C$4,$D42,"")</f>
        <v/>
      </c>
      <c r="H42" s="28" t="str">
        <f>IF($C42=Config!$C$3,$D42,"")</f>
        <v/>
      </c>
      <c r="I42" s="28" t="str">
        <f>IF($C42=Config!$C$5,$D42,"")</f>
        <v/>
      </c>
    </row>
    <row r="43" spans="2:9" x14ac:dyDescent="0.25">
      <c r="B43" s="26">
        <v>40</v>
      </c>
      <c r="C43" s="18">
        <f>IF(SETTINGS!$H$12=Config!$E$2,'Time (Input)'!C51,"")</f>
        <v>0</v>
      </c>
      <c r="D43" s="27" t="e">
        <f>IF(SETTINGS!$I$9=Config!$I$2,(SETTINGS!$I$5/1000)/('Time (Input)'!D51/3600),(SETTINGS!$I$5/5280)/('Time (Input)'!D51/3600))</f>
        <v>#DIV/0!</v>
      </c>
      <c r="F43" s="28" t="str">
        <f>IF($C43=Config!$C$2,$D43,"")</f>
        <v/>
      </c>
      <c r="G43" s="28" t="str">
        <f>IF($C43=Config!$C$4,$D43,"")</f>
        <v/>
      </c>
      <c r="H43" s="28" t="str">
        <f>IF($C43=Config!$C$3,$D43,"")</f>
        <v/>
      </c>
      <c r="I43" s="28" t="str">
        <f>IF($C43=Config!$C$5,$D43,"")</f>
        <v/>
      </c>
    </row>
    <row r="44" spans="2:9" x14ac:dyDescent="0.25">
      <c r="B44" s="26">
        <v>41</v>
      </c>
      <c r="C44" s="18">
        <f>IF(SETTINGS!$H$12=Config!$E$2,'Time (Input)'!C52,"")</f>
        <v>0</v>
      </c>
      <c r="D44" s="27" t="e">
        <f>IF(SETTINGS!$I$9=Config!$I$2,(SETTINGS!$I$5/1000)/('Time (Input)'!D52/3600),(SETTINGS!$I$5/5280)/('Time (Input)'!D52/3600))</f>
        <v>#DIV/0!</v>
      </c>
      <c r="F44" s="28" t="str">
        <f>IF($C44=Config!$C$2,$D44,"")</f>
        <v/>
      </c>
      <c r="G44" s="28" t="str">
        <f>IF($C44=Config!$C$4,$D44,"")</f>
        <v/>
      </c>
      <c r="H44" s="28" t="str">
        <f>IF($C44=Config!$C$3,$D44,"")</f>
        <v/>
      </c>
      <c r="I44" s="28" t="str">
        <f>IF($C44=Config!$C$5,$D44,"")</f>
        <v/>
      </c>
    </row>
    <row r="45" spans="2:9" x14ac:dyDescent="0.25">
      <c r="B45" s="26">
        <v>42</v>
      </c>
      <c r="C45" s="18">
        <f>IF(SETTINGS!$H$12=Config!$E$2,'Time (Input)'!C53,"")</f>
        <v>0</v>
      </c>
      <c r="D45" s="27" t="e">
        <f>IF(SETTINGS!$I$9=Config!$I$2,(SETTINGS!$I$5/1000)/('Time (Input)'!D53/3600),(SETTINGS!$I$5/5280)/('Time (Input)'!D53/3600))</f>
        <v>#DIV/0!</v>
      </c>
      <c r="F45" s="28" t="str">
        <f>IF($C45=Config!$C$2,$D45,"")</f>
        <v/>
      </c>
      <c r="G45" s="28" t="str">
        <f>IF($C45=Config!$C$4,$D45,"")</f>
        <v/>
      </c>
      <c r="H45" s="28" t="str">
        <f>IF($C45=Config!$C$3,$D45,"")</f>
        <v/>
      </c>
      <c r="I45" s="28" t="str">
        <f>IF($C45=Config!$C$5,$D45,"")</f>
        <v/>
      </c>
    </row>
    <row r="46" spans="2:9" x14ac:dyDescent="0.25">
      <c r="B46" s="26">
        <v>43</v>
      </c>
      <c r="C46" s="18">
        <f>IF(SETTINGS!$H$12=Config!$E$2,'Time (Input)'!C54,"")</f>
        <v>0</v>
      </c>
      <c r="D46" s="27" t="e">
        <f>IF(SETTINGS!$I$9=Config!$I$2,(SETTINGS!$I$5/1000)/('Time (Input)'!D54/3600),(SETTINGS!$I$5/5280)/('Time (Input)'!D54/3600))</f>
        <v>#DIV/0!</v>
      </c>
      <c r="F46" s="28" t="str">
        <f>IF($C46=Config!$C$2,$D46,"")</f>
        <v/>
      </c>
      <c r="G46" s="28" t="str">
        <f>IF($C46=Config!$C$4,$D46,"")</f>
        <v/>
      </c>
      <c r="H46" s="28" t="str">
        <f>IF($C46=Config!$C$3,$D46,"")</f>
        <v/>
      </c>
      <c r="I46" s="28" t="str">
        <f>IF($C46=Config!$C$5,$D46,"")</f>
        <v/>
      </c>
    </row>
    <row r="47" spans="2:9" x14ac:dyDescent="0.25">
      <c r="B47" s="26">
        <v>44</v>
      </c>
      <c r="C47" s="18">
        <f>IF(SETTINGS!$H$12=Config!$E$2,'Time (Input)'!C55,"")</f>
        <v>0</v>
      </c>
      <c r="D47" s="27" t="e">
        <f>IF(SETTINGS!$I$9=Config!$I$2,(SETTINGS!$I$5/1000)/('Time (Input)'!D55/3600),(SETTINGS!$I$5/5280)/('Time (Input)'!D55/3600))</f>
        <v>#DIV/0!</v>
      </c>
      <c r="F47" s="28" t="str">
        <f>IF($C47=Config!$C$2,$D47,"")</f>
        <v/>
      </c>
      <c r="G47" s="28" t="str">
        <f>IF($C47=Config!$C$4,$D47,"")</f>
        <v/>
      </c>
      <c r="H47" s="28" t="str">
        <f>IF($C47=Config!$C$3,$D47,"")</f>
        <v/>
      </c>
      <c r="I47" s="28" t="str">
        <f>IF($C47=Config!$C$5,$D47,"")</f>
        <v/>
      </c>
    </row>
    <row r="48" spans="2:9" x14ac:dyDescent="0.25">
      <c r="B48" s="26">
        <v>45</v>
      </c>
      <c r="C48" s="18">
        <f>IF(SETTINGS!$H$12=Config!$E$2,'Time (Input)'!C56,"")</f>
        <v>0</v>
      </c>
      <c r="D48" s="27" t="e">
        <f>IF(SETTINGS!$I$9=Config!$I$2,(SETTINGS!$I$5/1000)/('Time (Input)'!D56/3600),(SETTINGS!$I$5/5280)/('Time (Input)'!D56/3600))</f>
        <v>#DIV/0!</v>
      </c>
      <c r="F48" s="28" t="str">
        <f>IF($C48=Config!$C$2,$D48,"")</f>
        <v/>
      </c>
      <c r="G48" s="28" t="str">
        <f>IF($C48=Config!$C$4,$D48,"")</f>
        <v/>
      </c>
      <c r="H48" s="28" t="str">
        <f>IF($C48=Config!$C$3,$D48,"")</f>
        <v/>
      </c>
      <c r="I48" s="28" t="str">
        <f>IF($C48=Config!$C$5,$D48,"")</f>
        <v/>
      </c>
    </row>
    <row r="49" spans="2:9" x14ac:dyDescent="0.25">
      <c r="B49" s="26">
        <v>46</v>
      </c>
      <c r="C49" s="18">
        <f>IF(SETTINGS!$H$12=Config!$E$2,'Time (Input)'!C57,"")</f>
        <v>0</v>
      </c>
      <c r="D49" s="27" t="e">
        <f>IF(SETTINGS!$I$9=Config!$I$2,(SETTINGS!$I$5/1000)/('Time (Input)'!D57/3600),(SETTINGS!$I$5/5280)/('Time (Input)'!D57/3600))</f>
        <v>#DIV/0!</v>
      </c>
      <c r="F49" s="28" t="str">
        <f>IF($C49=Config!$C$2,$D49,"")</f>
        <v/>
      </c>
      <c r="G49" s="28" t="str">
        <f>IF($C49=Config!$C$4,$D49,"")</f>
        <v/>
      </c>
      <c r="H49" s="28" t="str">
        <f>IF($C49=Config!$C$3,$D49,"")</f>
        <v/>
      </c>
      <c r="I49" s="28" t="str">
        <f>IF($C49=Config!$C$5,$D49,"")</f>
        <v/>
      </c>
    </row>
    <row r="50" spans="2:9" x14ac:dyDescent="0.25">
      <c r="B50" s="26">
        <v>47</v>
      </c>
      <c r="C50" s="18">
        <f>IF(SETTINGS!$H$12=Config!$E$2,'Time (Input)'!C58,"")</f>
        <v>0</v>
      </c>
      <c r="D50" s="27" t="e">
        <f>IF(SETTINGS!$I$9=Config!$I$2,(SETTINGS!$I$5/1000)/('Time (Input)'!D58/3600),(SETTINGS!$I$5/5280)/('Time (Input)'!D58/3600))</f>
        <v>#DIV/0!</v>
      </c>
      <c r="F50" s="28" t="str">
        <f>IF($C50=Config!$C$2,$D50,"")</f>
        <v/>
      </c>
      <c r="G50" s="28" t="str">
        <f>IF($C50=Config!$C$4,$D50,"")</f>
        <v/>
      </c>
      <c r="H50" s="28" t="str">
        <f>IF($C50=Config!$C$3,$D50,"")</f>
        <v/>
      </c>
      <c r="I50" s="28" t="str">
        <f>IF($C50=Config!$C$5,$D50,"")</f>
        <v/>
      </c>
    </row>
    <row r="51" spans="2:9" x14ac:dyDescent="0.25">
      <c r="B51" s="26">
        <v>48</v>
      </c>
      <c r="C51" s="18">
        <f>IF(SETTINGS!$H$12=Config!$E$2,'Time (Input)'!C59,"")</f>
        <v>0</v>
      </c>
      <c r="D51" s="27" t="e">
        <f>IF(SETTINGS!$I$9=Config!$I$2,(SETTINGS!$I$5/1000)/('Time (Input)'!D59/3600),(SETTINGS!$I$5/5280)/('Time (Input)'!D59/3600))</f>
        <v>#DIV/0!</v>
      </c>
      <c r="F51" s="28" t="str">
        <f>IF($C51=Config!$C$2,$D51,"")</f>
        <v/>
      </c>
      <c r="G51" s="28" t="str">
        <f>IF($C51=Config!$C$4,$D51,"")</f>
        <v/>
      </c>
      <c r="H51" s="28" t="str">
        <f>IF($C51=Config!$C$3,$D51,"")</f>
        <v/>
      </c>
      <c r="I51" s="28" t="str">
        <f>IF($C51=Config!$C$5,$D51,"")</f>
        <v/>
      </c>
    </row>
    <row r="52" spans="2:9" x14ac:dyDescent="0.25">
      <c r="B52" s="26">
        <v>49</v>
      </c>
      <c r="C52" s="18">
        <f>IF(SETTINGS!$H$12=Config!$E$2,'Time (Input)'!C60,"")</f>
        <v>0</v>
      </c>
      <c r="D52" s="27" t="e">
        <f>IF(SETTINGS!$I$9=Config!$I$2,(SETTINGS!$I$5/1000)/('Time (Input)'!D60/3600),(SETTINGS!$I$5/5280)/('Time (Input)'!D60/3600))</f>
        <v>#DIV/0!</v>
      </c>
      <c r="F52" s="28" t="str">
        <f>IF($C52=Config!$C$2,$D52,"")</f>
        <v/>
      </c>
      <c r="G52" s="28" t="str">
        <f>IF($C52=Config!$C$4,$D52,"")</f>
        <v/>
      </c>
      <c r="H52" s="28" t="str">
        <f>IF($C52=Config!$C$3,$D52,"")</f>
        <v/>
      </c>
      <c r="I52" s="28" t="str">
        <f>IF($C52=Config!$C$5,$D52,"")</f>
        <v/>
      </c>
    </row>
    <row r="53" spans="2:9" x14ac:dyDescent="0.25">
      <c r="B53" s="26">
        <v>50</v>
      </c>
      <c r="C53" s="18">
        <f>IF(SETTINGS!$H$12=Config!$E$2,'Time (Input)'!C61,"")</f>
        <v>0</v>
      </c>
      <c r="D53" s="27" t="e">
        <f>IF(SETTINGS!$I$9=Config!$I$2,(SETTINGS!$I$5/1000)/('Time (Input)'!D61/3600),(SETTINGS!$I$5/5280)/('Time (Input)'!D61/3600))</f>
        <v>#DIV/0!</v>
      </c>
      <c r="F53" s="28" t="str">
        <f>IF($C53=Config!$C$2,$D53,"")</f>
        <v/>
      </c>
      <c r="G53" s="28" t="str">
        <f>IF($C53=Config!$C$4,$D53,"")</f>
        <v/>
      </c>
      <c r="H53" s="28" t="str">
        <f>IF($C53=Config!$C$3,$D53,"")</f>
        <v/>
      </c>
      <c r="I53" s="28" t="str">
        <f>IF($C53=Config!$C$5,$D53,"")</f>
        <v/>
      </c>
    </row>
    <row r="54" spans="2:9" x14ac:dyDescent="0.25">
      <c r="B54" s="26">
        <v>51</v>
      </c>
      <c r="C54" s="18">
        <f>IF(SETTINGS!$H$12=Config!$E$2,'Time (Input)'!G12,"")</f>
        <v>0</v>
      </c>
      <c r="D54" s="27" t="e">
        <f>IF(SETTINGS!$I$9=Config!$I$2,(SETTINGS!$I$5/1000)/('Time (Input)'!H12/3600),(SETTINGS!$I$5/5280)/('Time (Input)'!H12/3600))</f>
        <v>#DIV/0!</v>
      </c>
      <c r="F54" s="28" t="str">
        <f>IF($C54=Config!$C$2,$D54,"")</f>
        <v/>
      </c>
      <c r="G54" s="28" t="str">
        <f>IF($C54=Config!$C$4,$D54,"")</f>
        <v/>
      </c>
      <c r="H54" s="28" t="str">
        <f>IF($C54=Config!$C$3,$D54,"")</f>
        <v/>
      </c>
      <c r="I54" s="28" t="str">
        <f>IF($C54=Config!$C$5,$D54,"")</f>
        <v/>
      </c>
    </row>
    <row r="55" spans="2:9" x14ac:dyDescent="0.25">
      <c r="B55" s="26">
        <v>52</v>
      </c>
      <c r="C55" s="18">
        <f>IF(SETTINGS!$H$12=Config!$E$2,'Time (Input)'!G13,"")</f>
        <v>0</v>
      </c>
      <c r="D55" s="27" t="e">
        <f>IF(SETTINGS!$I$9=Config!$I$2,(SETTINGS!$I$5/1000)/('Time (Input)'!H13/3600),(SETTINGS!$I$5/5280)/('Time (Input)'!H13/3600))</f>
        <v>#DIV/0!</v>
      </c>
      <c r="F55" s="28" t="str">
        <f>IF($C55=Config!$C$2,$D55,"")</f>
        <v/>
      </c>
      <c r="G55" s="28" t="str">
        <f>IF($C55=Config!$C$4,$D55,"")</f>
        <v/>
      </c>
      <c r="H55" s="28" t="str">
        <f>IF($C55=Config!$C$3,$D55,"")</f>
        <v/>
      </c>
      <c r="I55" s="28" t="str">
        <f>IF($C55=Config!$C$5,$D55,"")</f>
        <v/>
      </c>
    </row>
    <row r="56" spans="2:9" x14ac:dyDescent="0.25">
      <c r="B56" s="26">
        <v>53</v>
      </c>
      <c r="C56" s="18">
        <f>IF(SETTINGS!$H$12=Config!$E$2,'Time (Input)'!G14,"")</f>
        <v>0</v>
      </c>
      <c r="D56" s="27" t="e">
        <f>IF(SETTINGS!$I$9=Config!$I$2,(SETTINGS!$I$5/1000)/('Time (Input)'!H14/3600),(SETTINGS!$I$5/5280)/('Time (Input)'!H14/3600))</f>
        <v>#DIV/0!</v>
      </c>
      <c r="F56" s="28" t="str">
        <f>IF($C56=Config!$C$2,$D56,"")</f>
        <v/>
      </c>
      <c r="G56" s="28" t="str">
        <f>IF($C56=Config!$C$4,$D56,"")</f>
        <v/>
      </c>
      <c r="H56" s="28" t="str">
        <f>IF($C56=Config!$C$3,$D56,"")</f>
        <v/>
      </c>
      <c r="I56" s="28" t="str">
        <f>IF($C56=Config!$C$5,$D56,"")</f>
        <v/>
      </c>
    </row>
    <row r="57" spans="2:9" x14ac:dyDescent="0.25">
      <c r="B57" s="26">
        <v>54</v>
      </c>
      <c r="C57" s="18">
        <f>IF(SETTINGS!$H$12=Config!$E$2,'Time (Input)'!G15,"")</f>
        <v>0</v>
      </c>
      <c r="D57" s="27" t="e">
        <f>IF(SETTINGS!$I$9=Config!$I$2,(SETTINGS!$I$5/1000)/('Time (Input)'!H15/3600),(SETTINGS!$I$5/5280)/('Time (Input)'!H15/3600))</f>
        <v>#DIV/0!</v>
      </c>
      <c r="F57" s="28" t="str">
        <f>IF($C57=Config!$C$2,$D57,"")</f>
        <v/>
      </c>
      <c r="G57" s="28" t="str">
        <f>IF($C57=Config!$C$4,$D57,"")</f>
        <v/>
      </c>
      <c r="H57" s="28" t="str">
        <f>IF($C57=Config!$C$3,$D57,"")</f>
        <v/>
      </c>
      <c r="I57" s="28" t="str">
        <f>IF($C57=Config!$C$5,$D57,"")</f>
        <v/>
      </c>
    </row>
    <row r="58" spans="2:9" x14ac:dyDescent="0.25">
      <c r="B58" s="26">
        <v>55</v>
      </c>
      <c r="C58" s="18">
        <f>IF(SETTINGS!$H$12=Config!$E$2,'Time (Input)'!G16,"")</f>
        <v>0</v>
      </c>
      <c r="D58" s="27" t="e">
        <f>IF(SETTINGS!$I$9=Config!$I$2,(SETTINGS!$I$5/1000)/('Time (Input)'!H16/3600),(SETTINGS!$I$5/5280)/('Time (Input)'!H16/3600))</f>
        <v>#DIV/0!</v>
      </c>
      <c r="F58" s="28" t="str">
        <f>IF($C58=Config!$C$2,$D58,"")</f>
        <v/>
      </c>
      <c r="G58" s="28" t="str">
        <f>IF($C58=Config!$C$4,$D58,"")</f>
        <v/>
      </c>
      <c r="H58" s="28" t="str">
        <f>IF($C58=Config!$C$3,$D58,"")</f>
        <v/>
      </c>
      <c r="I58" s="28" t="str">
        <f>IF($C58=Config!$C$5,$D58,"")</f>
        <v/>
      </c>
    </row>
    <row r="59" spans="2:9" x14ac:dyDescent="0.25">
      <c r="B59" s="26">
        <v>56</v>
      </c>
      <c r="C59" s="18">
        <f>IF(SETTINGS!$H$12=Config!$E$2,'Time (Input)'!G17,"")</f>
        <v>0</v>
      </c>
      <c r="D59" s="27" t="e">
        <f>IF(SETTINGS!$I$9=Config!$I$2,(SETTINGS!$I$5/1000)/('Time (Input)'!H17/3600),(SETTINGS!$I$5/5280)/('Time (Input)'!H17/3600))</f>
        <v>#DIV/0!</v>
      </c>
      <c r="F59" s="28" t="str">
        <f>IF($C59=Config!$C$2,$D59,"")</f>
        <v/>
      </c>
      <c r="G59" s="28" t="str">
        <f>IF($C59=Config!$C$4,$D59,"")</f>
        <v/>
      </c>
      <c r="H59" s="28" t="str">
        <f>IF($C59=Config!$C$3,$D59,"")</f>
        <v/>
      </c>
      <c r="I59" s="28" t="str">
        <f>IF($C59=Config!$C$5,$D59,"")</f>
        <v/>
      </c>
    </row>
    <row r="60" spans="2:9" x14ac:dyDescent="0.25">
      <c r="B60" s="26">
        <v>57</v>
      </c>
      <c r="C60" s="18">
        <f>IF(SETTINGS!$H$12=Config!$E$2,'Time (Input)'!G18,"")</f>
        <v>0</v>
      </c>
      <c r="D60" s="27" t="e">
        <f>IF(SETTINGS!$I$9=Config!$I$2,(SETTINGS!$I$5/1000)/('Time (Input)'!H18/3600),(SETTINGS!$I$5/5280)/('Time (Input)'!H18/3600))</f>
        <v>#DIV/0!</v>
      </c>
      <c r="F60" s="28" t="str">
        <f>IF($C60=Config!$C$2,$D60,"")</f>
        <v/>
      </c>
      <c r="G60" s="28" t="str">
        <f>IF($C60=Config!$C$4,$D60,"")</f>
        <v/>
      </c>
      <c r="H60" s="28" t="str">
        <f>IF($C60=Config!$C$3,$D60,"")</f>
        <v/>
      </c>
      <c r="I60" s="28" t="str">
        <f>IF($C60=Config!$C$5,$D60,"")</f>
        <v/>
      </c>
    </row>
    <row r="61" spans="2:9" x14ac:dyDescent="0.25">
      <c r="B61" s="26">
        <v>58</v>
      </c>
      <c r="C61" s="18">
        <f>IF(SETTINGS!$H$12=Config!$E$2,'Time (Input)'!G19,"")</f>
        <v>0</v>
      </c>
      <c r="D61" s="27" t="e">
        <f>IF(SETTINGS!$I$9=Config!$I$2,(SETTINGS!$I$5/1000)/('Time (Input)'!H19/3600),(SETTINGS!$I$5/5280)/('Time (Input)'!H19/3600))</f>
        <v>#DIV/0!</v>
      </c>
      <c r="F61" s="28" t="str">
        <f>IF($C61=Config!$C$2,$D61,"")</f>
        <v/>
      </c>
      <c r="G61" s="28" t="str">
        <f>IF($C61=Config!$C$4,$D61,"")</f>
        <v/>
      </c>
      <c r="H61" s="28" t="str">
        <f>IF($C61=Config!$C$3,$D61,"")</f>
        <v/>
      </c>
      <c r="I61" s="28" t="str">
        <f>IF($C61=Config!$C$5,$D61,"")</f>
        <v/>
      </c>
    </row>
    <row r="62" spans="2:9" x14ac:dyDescent="0.25">
      <c r="B62" s="26">
        <v>59</v>
      </c>
      <c r="C62" s="18">
        <f>IF(SETTINGS!$H$12=Config!$E$2,'Time (Input)'!G20,"")</f>
        <v>0</v>
      </c>
      <c r="D62" s="27" t="e">
        <f>IF(SETTINGS!$I$9=Config!$I$2,(SETTINGS!$I$5/1000)/('Time (Input)'!H20/3600),(SETTINGS!$I$5/5280)/('Time (Input)'!H20/3600))</f>
        <v>#DIV/0!</v>
      </c>
      <c r="F62" s="28" t="str">
        <f>IF($C62=Config!$C$2,$D62,"")</f>
        <v/>
      </c>
      <c r="G62" s="28" t="str">
        <f>IF($C62=Config!$C$4,$D62,"")</f>
        <v/>
      </c>
      <c r="H62" s="28" t="str">
        <f>IF($C62=Config!$C$3,$D62,"")</f>
        <v/>
      </c>
      <c r="I62" s="28" t="str">
        <f>IF($C62=Config!$C$5,$D62,"")</f>
        <v/>
      </c>
    </row>
    <row r="63" spans="2:9" x14ac:dyDescent="0.25">
      <c r="B63" s="26">
        <v>60</v>
      </c>
      <c r="C63" s="18">
        <f>IF(SETTINGS!$H$12=Config!$E$2,'Time (Input)'!G21,"")</f>
        <v>0</v>
      </c>
      <c r="D63" s="27" t="e">
        <f>IF(SETTINGS!$I$9=Config!$I$2,(SETTINGS!$I$5/1000)/('Time (Input)'!H21/3600),(SETTINGS!$I$5/5280)/('Time (Input)'!H21/3600))</f>
        <v>#DIV/0!</v>
      </c>
      <c r="F63" s="28" t="str">
        <f>IF($C63=Config!$C$2,$D63,"")</f>
        <v/>
      </c>
      <c r="G63" s="28" t="str">
        <f>IF($C63=Config!$C$4,$D63,"")</f>
        <v/>
      </c>
      <c r="H63" s="28" t="str">
        <f>IF($C63=Config!$C$3,$D63,"")</f>
        <v/>
      </c>
      <c r="I63" s="28" t="str">
        <f>IF($C63=Config!$C$5,$D63,"")</f>
        <v/>
      </c>
    </row>
    <row r="64" spans="2:9" x14ac:dyDescent="0.25">
      <c r="B64" s="26">
        <v>61</v>
      </c>
      <c r="C64" s="18">
        <f>IF(SETTINGS!$H$12=Config!$E$2,'Time (Input)'!G22,"")</f>
        <v>0</v>
      </c>
      <c r="D64" s="27" t="e">
        <f>IF(SETTINGS!$I$9=Config!$I$2,(SETTINGS!$I$5/1000)/('Time (Input)'!H22/3600),(SETTINGS!$I$5/5280)/('Time (Input)'!H22/3600))</f>
        <v>#DIV/0!</v>
      </c>
      <c r="F64" s="28" t="str">
        <f>IF($C64=Config!$C$2,$D64,"")</f>
        <v/>
      </c>
      <c r="G64" s="28" t="str">
        <f>IF($C64=Config!$C$4,$D64,"")</f>
        <v/>
      </c>
      <c r="H64" s="28" t="str">
        <f>IF($C64=Config!$C$3,$D64,"")</f>
        <v/>
      </c>
      <c r="I64" s="28" t="str">
        <f>IF($C64=Config!$C$5,$D64,"")</f>
        <v/>
      </c>
    </row>
    <row r="65" spans="2:9" x14ac:dyDescent="0.25">
      <c r="B65" s="26">
        <v>62</v>
      </c>
      <c r="C65" s="18">
        <f>IF(SETTINGS!$H$12=Config!$E$2,'Time (Input)'!G23,"")</f>
        <v>0</v>
      </c>
      <c r="D65" s="27" t="e">
        <f>IF(SETTINGS!$I$9=Config!$I$2,(SETTINGS!$I$5/1000)/('Time (Input)'!H23/3600),(SETTINGS!$I$5/5280)/('Time (Input)'!H23/3600))</f>
        <v>#DIV/0!</v>
      </c>
      <c r="F65" s="28" t="str">
        <f>IF($C65=Config!$C$2,$D65,"")</f>
        <v/>
      </c>
      <c r="G65" s="28" t="str">
        <f>IF($C65=Config!$C$4,$D65,"")</f>
        <v/>
      </c>
      <c r="H65" s="28" t="str">
        <f>IF($C65=Config!$C$3,$D65,"")</f>
        <v/>
      </c>
      <c r="I65" s="28" t="str">
        <f>IF($C65=Config!$C$5,$D65,"")</f>
        <v/>
      </c>
    </row>
    <row r="66" spans="2:9" x14ac:dyDescent="0.25">
      <c r="B66" s="26">
        <v>63</v>
      </c>
      <c r="C66" s="18">
        <f>IF(SETTINGS!$H$12=Config!$E$2,'Time (Input)'!G24,"")</f>
        <v>0</v>
      </c>
      <c r="D66" s="27" t="e">
        <f>IF(SETTINGS!$I$9=Config!$I$2,(SETTINGS!$I$5/1000)/('Time (Input)'!H24/3600),(SETTINGS!$I$5/5280)/('Time (Input)'!H24/3600))</f>
        <v>#DIV/0!</v>
      </c>
      <c r="F66" s="28" t="str">
        <f>IF($C66=Config!$C$2,$D66,"")</f>
        <v/>
      </c>
      <c r="G66" s="28" t="str">
        <f>IF($C66=Config!$C$4,$D66,"")</f>
        <v/>
      </c>
      <c r="H66" s="28" t="str">
        <f>IF($C66=Config!$C$3,$D66,"")</f>
        <v/>
      </c>
      <c r="I66" s="28" t="str">
        <f>IF($C66=Config!$C$5,$D66,"")</f>
        <v/>
      </c>
    </row>
    <row r="67" spans="2:9" x14ac:dyDescent="0.25">
      <c r="B67" s="26">
        <v>64</v>
      </c>
      <c r="C67" s="18">
        <f>IF(SETTINGS!$H$12=Config!$E$2,'Time (Input)'!G25,"")</f>
        <v>0</v>
      </c>
      <c r="D67" s="27" t="e">
        <f>IF(SETTINGS!$I$9=Config!$I$2,(SETTINGS!$I$5/1000)/('Time (Input)'!H25/3600),(SETTINGS!$I$5/5280)/('Time (Input)'!H25/3600))</f>
        <v>#DIV/0!</v>
      </c>
      <c r="F67" s="28" t="str">
        <f>IF($C67=Config!$C$2,$D67,"")</f>
        <v/>
      </c>
      <c r="G67" s="28" t="str">
        <f>IF($C67=Config!$C$4,$D67,"")</f>
        <v/>
      </c>
      <c r="H67" s="28" t="str">
        <f>IF($C67=Config!$C$3,$D67,"")</f>
        <v/>
      </c>
      <c r="I67" s="28" t="str">
        <f>IF($C67=Config!$C$5,$D67,"")</f>
        <v/>
      </c>
    </row>
    <row r="68" spans="2:9" x14ac:dyDescent="0.25">
      <c r="B68" s="26">
        <v>65</v>
      </c>
      <c r="C68" s="18">
        <f>IF(SETTINGS!$H$12=Config!$E$2,'Time (Input)'!G26,"")</f>
        <v>0</v>
      </c>
      <c r="D68" s="27" t="e">
        <f>IF(SETTINGS!$I$9=Config!$I$2,(SETTINGS!$I$5/1000)/('Time (Input)'!H26/3600),(SETTINGS!$I$5/5280)/('Time (Input)'!H26/3600))</f>
        <v>#DIV/0!</v>
      </c>
      <c r="F68" s="28" t="str">
        <f>IF($C68=Config!$C$2,$D68,"")</f>
        <v/>
      </c>
      <c r="G68" s="28" t="str">
        <f>IF($C68=Config!$C$4,$D68,"")</f>
        <v/>
      </c>
      <c r="H68" s="28" t="str">
        <f>IF($C68=Config!$C$3,$D68,"")</f>
        <v/>
      </c>
      <c r="I68" s="28" t="str">
        <f>IF($C68=Config!$C$5,$D68,"")</f>
        <v/>
      </c>
    </row>
    <row r="69" spans="2:9" x14ac:dyDescent="0.25">
      <c r="B69" s="26">
        <v>66</v>
      </c>
      <c r="C69" s="18">
        <f>IF(SETTINGS!$H$12=Config!$E$2,'Time (Input)'!G27,"")</f>
        <v>0</v>
      </c>
      <c r="D69" s="27" t="e">
        <f>IF(SETTINGS!$I$9=Config!$I$2,(SETTINGS!$I$5/1000)/('Time (Input)'!H27/3600),(SETTINGS!$I$5/5280)/('Time (Input)'!H27/3600))</f>
        <v>#DIV/0!</v>
      </c>
      <c r="F69" s="28" t="str">
        <f>IF($C69=Config!$C$2,$D69,"")</f>
        <v/>
      </c>
      <c r="G69" s="28" t="str">
        <f>IF($C69=Config!$C$4,$D69,"")</f>
        <v/>
      </c>
      <c r="H69" s="28" t="str">
        <f>IF($C69=Config!$C$3,$D69,"")</f>
        <v/>
      </c>
      <c r="I69" s="28" t="str">
        <f>IF($C69=Config!$C$5,$D69,"")</f>
        <v/>
      </c>
    </row>
    <row r="70" spans="2:9" x14ac:dyDescent="0.25">
      <c r="B70" s="26">
        <v>67</v>
      </c>
      <c r="C70" s="18">
        <f>IF(SETTINGS!$H$12=Config!$E$2,'Time (Input)'!G28,"")</f>
        <v>0</v>
      </c>
      <c r="D70" s="27" t="e">
        <f>IF(SETTINGS!$I$9=Config!$I$2,(SETTINGS!$I$5/1000)/('Time (Input)'!H28/3600),(SETTINGS!$I$5/5280)/('Time (Input)'!H28/3600))</f>
        <v>#DIV/0!</v>
      </c>
      <c r="F70" s="28" t="str">
        <f>IF($C70=Config!$C$2,$D70,"")</f>
        <v/>
      </c>
      <c r="G70" s="28" t="str">
        <f>IF($C70=Config!$C$4,$D70,"")</f>
        <v/>
      </c>
      <c r="H70" s="28" t="str">
        <f>IF($C70=Config!$C$3,$D70,"")</f>
        <v/>
      </c>
      <c r="I70" s="28" t="str">
        <f>IF($C70=Config!$C$5,$D70,"")</f>
        <v/>
      </c>
    </row>
    <row r="71" spans="2:9" x14ac:dyDescent="0.25">
      <c r="B71" s="26">
        <v>68</v>
      </c>
      <c r="C71" s="18">
        <f>IF(SETTINGS!$H$12=Config!$E$2,'Time (Input)'!G29,"")</f>
        <v>0</v>
      </c>
      <c r="D71" s="27" t="e">
        <f>IF(SETTINGS!$I$9=Config!$I$2,(SETTINGS!$I$5/1000)/('Time (Input)'!H29/3600),(SETTINGS!$I$5/5280)/('Time (Input)'!H29/3600))</f>
        <v>#DIV/0!</v>
      </c>
      <c r="F71" s="28" t="str">
        <f>IF($C71=Config!$C$2,$D71,"")</f>
        <v/>
      </c>
      <c r="G71" s="28" t="str">
        <f>IF($C71=Config!$C$4,$D71,"")</f>
        <v/>
      </c>
      <c r="H71" s="28" t="str">
        <f>IF($C71=Config!$C$3,$D71,"")</f>
        <v/>
      </c>
      <c r="I71" s="28" t="str">
        <f>IF($C71=Config!$C$5,$D71,"")</f>
        <v/>
      </c>
    </row>
    <row r="72" spans="2:9" x14ac:dyDescent="0.25">
      <c r="B72" s="26">
        <v>69</v>
      </c>
      <c r="C72" s="18">
        <f>IF(SETTINGS!$H$12=Config!$E$2,'Time (Input)'!G30,"")</f>
        <v>0</v>
      </c>
      <c r="D72" s="27" t="e">
        <f>IF(SETTINGS!$I$9=Config!$I$2,(SETTINGS!$I$5/1000)/('Time (Input)'!H30/3600),(SETTINGS!$I$5/5280)/('Time (Input)'!H30/3600))</f>
        <v>#DIV/0!</v>
      </c>
      <c r="F72" s="28" t="str">
        <f>IF($C72=Config!$C$2,$D72,"")</f>
        <v/>
      </c>
      <c r="G72" s="28" t="str">
        <f>IF($C72=Config!$C$4,$D72,"")</f>
        <v/>
      </c>
      <c r="H72" s="28" t="str">
        <f>IF($C72=Config!$C$3,$D72,"")</f>
        <v/>
      </c>
      <c r="I72" s="28" t="str">
        <f>IF($C72=Config!$C$5,$D72,"")</f>
        <v/>
      </c>
    </row>
    <row r="73" spans="2:9" x14ac:dyDescent="0.25">
      <c r="B73" s="26">
        <v>70</v>
      </c>
      <c r="C73" s="18">
        <f>IF(SETTINGS!$H$12=Config!$E$2,'Time (Input)'!G31,"")</f>
        <v>0</v>
      </c>
      <c r="D73" s="27" t="e">
        <f>IF(SETTINGS!$I$9=Config!$I$2,(SETTINGS!$I$5/1000)/('Time (Input)'!H31/3600),(SETTINGS!$I$5/5280)/('Time (Input)'!H31/3600))</f>
        <v>#DIV/0!</v>
      </c>
      <c r="F73" s="28" t="str">
        <f>IF($C73=Config!$C$2,$D73,"")</f>
        <v/>
      </c>
      <c r="G73" s="28" t="str">
        <f>IF($C73=Config!$C$4,$D73,"")</f>
        <v/>
      </c>
      <c r="H73" s="28" t="str">
        <f>IF($C73=Config!$C$3,$D73,"")</f>
        <v/>
      </c>
      <c r="I73" s="28" t="str">
        <f>IF($C73=Config!$C$5,$D73,"")</f>
        <v/>
      </c>
    </row>
    <row r="74" spans="2:9" x14ac:dyDescent="0.25">
      <c r="B74" s="26">
        <v>71</v>
      </c>
      <c r="C74" s="18">
        <f>IF(SETTINGS!$H$12=Config!$E$2,'Time (Input)'!G32,"")</f>
        <v>0</v>
      </c>
      <c r="D74" s="27" t="e">
        <f>IF(SETTINGS!$I$9=Config!$I$2,(SETTINGS!$I$5/1000)/('Time (Input)'!H32/3600),(SETTINGS!$I$5/5280)/('Time (Input)'!H32/3600))</f>
        <v>#DIV/0!</v>
      </c>
      <c r="F74" s="28" t="str">
        <f>IF($C74=Config!$C$2,$D74,"")</f>
        <v/>
      </c>
      <c r="G74" s="28" t="str">
        <f>IF($C74=Config!$C$4,$D74,"")</f>
        <v/>
      </c>
      <c r="H74" s="28" t="str">
        <f>IF($C74=Config!$C$3,$D74,"")</f>
        <v/>
      </c>
      <c r="I74" s="28" t="str">
        <f>IF($C74=Config!$C$5,$D74,"")</f>
        <v/>
      </c>
    </row>
    <row r="75" spans="2:9" x14ac:dyDescent="0.25">
      <c r="B75" s="26">
        <v>72</v>
      </c>
      <c r="C75" s="18">
        <f>IF(SETTINGS!$H$12=Config!$E$2,'Time (Input)'!G33,"")</f>
        <v>0</v>
      </c>
      <c r="D75" s="27" t="e">
        <f>IF(SETTINGS!$I$9=Config!$I$2,(SETTINGS!$I$5/1000)/('Time (Input)'!H33/3600),(SETTINGS!$I$5/5280)/('Time (Input)'!H33/3600))</f>
        <v>#DIV/0!</v>
      </c>
      <c r="F75" s="28" t="str">
        <f>IF($C75=Config!$C$2,$D75,"")</f>
        <v/>
      </c>
      <c r="G75" s="28" t="str">
        <f>IF($C75=Config!$C$4,$D75,"")</f>
        <v/>
      </c>
      <c r="H75" s="28" t="str">
        <f>IF($C75=Config!$C$3,$D75,"")</f>
        <v/>
      </c>
      <c r="I75" s="28" t="str">
        <f>IF($C75=Config!$C$5,$D75,"")</f>
        <v/>
      </c>
    </row>
    <row r="76" spans="2:9" x14ac:dyDescent="0.25">
      <c r="B76" s="26">
        <v>73</v>
      </c>
      <c r="C76" s="18">
        <f>IF(SETTINGS!$H$12=Config!$E$2,'Time (Input)'!G34,"")</f>
        <v>0</v>
      </c>
      <c r="D76" s="27" t="e">
        <f>IF(SETTINGS!$I$9=Config!$I$2,(SETTINGS!$I$5/1000)/('Time (Input)'!H34/3600),(SETTINGS!$I$5/5280)/('Time (Input)'!H34/3600))</f>
        <v>#DIV/0!</v>
      </c>
      <c r="F76" s="28" t="str">
        <f>IF($C76=Config!$C$2,$D76,"")</f>
        <v/>
      </c>
      <c r="G76" s="28" t="str">
        <f>IF($C76=Config!$C$4,$D76,"")</f>
        <v/>
      </c>
      <c r="H76" s="28" t="str">
        <f>IF($C76=Config!$C$3,$D76,"")</f>
        <v/>
      </c>
      <c r="I76" s="28" t="str">
        <f>IF($C76=Config!$C$5,$D76,"")</f>
        <v/>
      </c>
    </row>
    <row r="77" spans="2:9" x14ac:dyDescent="0.25">
      <c r="B77" s="26">
        <v>74</v>
      </c>
      <c r="C77" s="18">
        <f>IF(SETTINGS!$H$12=Config!$E$2,'Time (Input)'!G35,"")</f>
        <v>0</v>
      </c>
      <c r="D77" s="27" t="e">
        <f>IF(SETTINGS!$I$9=Config!$I$2,(SETTINGS!$I$5/1000)/('Time (Input)'!H35/3600),(SETTINGS!$I$5/5280)/('Time (Input)'!H35/3600))</f>
        <v>#DIV/0!</v>
      </c>
      <c r="F77" s="28" t="str">
        <f>IF($C77=Config!$C$2,$D77,"")</f>
        <v/>
      </c>
      <c r="G77" s="28" t="str">
        <f>IF($C77=Config!$C$4,$D77,"")</f>
        <v/>
      </c>
      <c r="H77" s="28" t="str">
        <f>IF($C77=Config!$C$3,$D77,"")</f>
        <v/>
      </c>
      <c r="I77" s="28" t="str">
        <f>IF($C77=Config!$C$5,$D77,"")</f>
        <v/>
      </c>
    </row>
    <row r="78" spans="2:9" x14ac:dyDescent="0.25">
      <c r="B78" s="26">
        <v>75</v>
      </c>
      <c r="C78" s="18">
        <f>IF(SETTINGS!$H$12=Config!$E$2,'Time (Input)'!G36,"")</f>
        <v>0</v>
      </c>
      <c r="D78" s="27" t="e">
        <f>IF(SETTINGS!$I$9=Config!$I$2,(SETTINGS!$I$5/1000)/('Time (Input)'!H36/3600),(SETTINGS!$I$5/5280)/('Time (Input)'!H36/3600))</f>
        <v>#DIV/0!</v>
      </c>
      <c r="F78" s="28" t="str">
        <f>IF($C78=Config!$C$2,$D78,"")</f>
        <v/>
      </c>
      <c r="G78" s="28" t="str">
        <f>IF($C78=Config!$C$4,$D78,"")</f>
        <v/>
      </c>
      <c r="H78" s="28" t="str">
        <f>IF($C78=Config!$C$3,$D78,"")</f>
        <v/>
      </c>
      <c r="I78" s="28" t="str">
        <f>IF($C78=Config!$C$5,$D78,"")</f>
        <v/>
      </c>
    </row>
    <row r="79" spans="2:9" x14ac:dyDescent="0.25">
      <c r="B79" s="26">
        <v>76</v>
      </c>
      <c r="C79" s="18">
        <f>IF(SETTINGS!$H$12=Config!$E$2,'Time (Input)'!G37,"")</f>
        <v>0</v>
      </c>
      <c r="D79" s="27" t="e">
        <f>IF(SETTINGS!$I$9=Config!$I$2,(SETTINGS!$I$5/1000)/('Time (Input)'!H37/3600),(SETTINGS!$I$5/5280)/('Time (Input)'!H37/3600))</f>
        <v>#DIV/0!</v>
      </c>
      <c r="F79" s="28" t="str">
        <f>IF($C79=Config!$C$2,$D79,"")</f>
        <v/>
      </c>
      <c r="G79" s="28" t="str">
        <f>IF($C79=Config!$C$4,$D79,"")</f>
        <v/>
      </c>
      <c r="H79" s="28" t="str">
        <f>IF($C79=Config!$C$3,$D79,"")</f>
        <v/>
      </c>
      <c r="I79" s="28" t="str">
        <f>IF($C79=Config!$C$5,$D79,"")</f>
        <v/>
      </c>
    </row>
    <row r="80" spans="2:9" x14ac:dyDescent="0.25">
      <c r="B80" s="26">
        <v>77</v>
      </c>
      <c r="C80" s="18">
        <f>IF(SETTINGS!$H$12=Config!$E$2,'Time (Input)'!G38,"")</f>
        <v>0</v>
      </c>
      <c r="D80" s="27" t="e">
        <f>IF(SETTINGS!$I$9=Config!$I$2,(SETTINGS!$I$5/1000)/('Time (Input)'!H38/3600),(SETTINGS!$I$5/5280)/('Time (Input)'!H38/3600))</f>
        <v>#DIV/0!</v>
      </c>
      <c r="F80" s="28" t="str">
        <f>IF($C80=Config!$C$2,$D80,"")</f>
        <v/>
      </c>
      <c r="G80" s="28" t="str">
        <f>IF($C80=Config!$C$4,$D80,"")</f>
        <v/>
      </c>
      <c r="H80" s="28" t="str">
        <f>IF($C80=Config!$C$3,$D80,"")</f>
        <v/>
      </c>
      <c r="I80" s="28" t="str">
        <f>IF($C80=Config!$C$5,$D80,"")</f>
        <v/>
      </c>
    </row>
    <row r="81" spans="2:9" x14ac:dyDescent="0.25">
      <c r="B81" s="26">
        <v>78</v>
      </c>
      <c r="C81" s="18">
        <f>IF(SETTINGS!$H$12=Config!$E$2,'Time (Input)'!G39,"")</f>
        <v>0</v>
      </c>
      <c r="D81" s="27" t="e">
        <f>IF(SETTINGS!$I$9=Config!$I$2,(SETTINGS!$I$5/1000)/('Time (Input)'!H39/3600),(SETTINGS!$I$5/5280)/('Time (Input)'!H39/3600))</f>
        <v>#DIV/0!</v>
      </c>
      <c r="F81" s="28" t="str">
        <f>IF($C81=Config!$C$2,$D81,"")</f>
        <v/>
      </c>
      <c r="G81" s="28" t="str">
        <f>IF($C81=Config!$C$4,$D81,"")</f>
        <v/>
      </c>
      <c r="H81" s="28" t="str">
        <f>IF($C81=Config!$C$3,$D81,"")</f>
        <v/>
      </c>
      <c r="I81" s="28" t="str">
        <f>IF($C81=Config!$C$5,$D81,"")</f>
        <v/>
      </c>
    </row>
    <row r="82" spans="2:9" x14ac:dyDescent="0.25">
      <c r="B82" s="26">
        <v>79</v>
      </c>
      <c r="C82" s="18">
        <f>IF(SETTINGS!$H$12=Config!$E$2,'Time (Input)'!G40,"")</f>
        <v>0</v>
      </c>
      <c r="D82" s="27" t="e">
        <f>IF(SETTINGS!$I$9=Config!$I$2,(SETTINGS!$I$5/1000)/('Time (Input)'!H40/3600),(SETTINGS!$I$5/5280)/('Time (Input)'!H40/3600))</f>
        <v>#DIV/0!</v>
      </c>
      <c r="F82" s="28" t="str">
        <f>IF($C82=Config!$C$2,$D82,"")</f>
        <v/>
      </c>
      <c r="G82" s="28" t="str">
        <f>IF($C82=Config!$C$4,$D82,"")</f>
        <v/>
      </c>
      <c r="H82" s="28" t="str">
        <f>IF($C82=Config!$C$3,$D82,"")</f>
        <v/>
      </c>
      <c r="I82" s="28" t="str">
        <f>IF($C82=Config!$C$5,$D82,"")</f>
        <v/>
      </c>
    </row>
    <row r="83" spans="2:9" x14ac:dyDescent="0.25">
      <c r="B83" s="26">
        <v>80</v>
      </c>
      <c r="C83" s="18">
        <f>IF(SETTINGS!$H$12=Config!$E$2,'Time (Input)'!G41,"")</f>
        <v>0</v>
      </c>
      <c r="D83" s="27" t="e">
        <f>IF(SETTINGS!$I$9=Config!$I$2,(SETTINGS!$I$5/1000)/('Time (Input)'!H41/3600),(SETTINGS!$I$5/5280)/('Time (Input)'!H41/3600))</f>
        <v>#DIV/0!</v>
      </c>
      <c r="F83" s="28" t="str">
        <f>IF($C83=Config!$C$2,$D83,"")</f>
        <v/>
      </c>
      <c r="G83" s="28" t="str">
        <f>IF($C83=Config!$C$4,$D83,"")</f>
        <v/>
      </c>
      <c r="H83" s="28" t="str">
        <f>IF($C83=Config!$C$3,$D83,"")</f>
        <v/>
      </c>
      <c r="I83" s="28" t="str">
        <f>IF($C83=Config!$C$5,$D83,"")</f>
        <v/>
      </c>
    </row>
    <row r="84" spans="2:9" x14ac:dyDescent="0.25">
      <c r="B84" s="26">
        <v>81</v>
      </c>
      <c r="C84" s="18">
        <f>IF(SETTINGS!$H$12=Config!$E$2,'Time (Input)'!G42,"")</f>
        <v>0</v>
      </c>
      <c r="D84" s="27" t="e">
        <f>IF(SETTINGS!$I$9=Config!$I$2,(SETTINGS!$I$5/1000)/('Time (Input)'!H42/3600),(SETTINGS!$I$5/5280)/('Time (Input)'!H42/3600))</f>
        <v>#DIV/0!</v>
      </c>
      <c r="F84" s="28" t="str">
        <f>IF($C84=Config!$C$2,$D84,"")</f>
        <v/>
      </c>
      <c r="G84" s="28" t="str">
        <f>IF($C84=Config!$C$4,$D84,"")</f>
        <v/>
      </c>
      <c r="H84" s="28" t="str">
        <f>IF($C84=Config!$C$3,$D84,"")</f>
        <v/>
      </c>
      <c r="I84" s="28" t="str">
        <f>IF($C84=Config!$C$5,$D84,"")</f>
        <v/>
      </c>
    </row>
    <row r="85" spans="2:9" x14ac:dyDescent="0.25">
      <c r="B85" s="26">
        <v>82</v>
      </c>
      <c r="C85" s="18">
        <f>IF(SETTINGS!$H$12=Config!$E$2,'Time (Input)'!G43,"")</f>
        <v>0</v>
      </c>
      <c r="D85" s="27" t="e">
        <f>IF(SETTINGS!$I$9=Config!$I$2,(SETTINGS!$I$5/1000)/('Time (Input)'!H43/3600),(SETTINGS!$I$5/5280)/('Time (Input)'!H43/3600))</f>
        <v>#DIV/0!</v>
      </c>
      <c r="F85" s="28" t="str">
        <f>IF($C85=Config!$C$2,$D85,"")</f>
        <v/>
      </c>
      <c r="G85" s="28" t="str">
        <f>IF($C85=Config!$C$4,$D85,"")</f>
        <v/>
      </c>
      <c r="H85" s="28" t="str">
        <f>IF($C85=Config!$C$3,$D85,"")</f>
        <v/>
      </c>
      <c r="I85" s="28" t="str">
        <f>IF($C85=Config!$C$5,$D85,"")</f>
        <v/>
      </c>
    </row>
    <row r="86" spans="2:9" x14ac:dyDescent="0.25">
      <c r="B86" s="26">
        <v>83</v>
      </c>
      <c r="C86" s="18">
        <f>IF(SETTINGS!$H$12=Config!$E$2,'Time (Input)'!G44,"")</f>
        <v>0</v>
      </c>
      <c r="D86" s="27" t="e">
        <f>IF(SETTINGS!$I$9=Config!$I$2,(SETTINGS!$I$5/1000)/('Time (Input)'!H44/3600),(SETTINGS!$I$5/5280)/('Time (Input)'!H44/3600))</f>
        <v>#DIV/0!</v>
      </c>
      <c r="F86" s="28" t="str">
        <f>IF($C86=Config!$C$2,$D86,"")</f>
        <v/>
      </c>
      <c r="G86" s="28" t="str">
        <f>IF($C86=Config!$C$4,$D86,"")</f>
        <v/>
      </c>
      <c r="H86" s="28" t="str">
        <f>IF($C86=Config!$C$3,$D86,"")</f>
        <v/>
      </c>
      <c r="I86" s="28" t="str">
        <f>IF($C86=Config!$C$5,$D86,"")</f>
        <v/>
      </c>
    </row>
    <row r="87" spans="2:9" x14ac:dyDescent="0.25">
      <c r="B87" s="26">
        <v>84</v>
      </c>
      <c r="C87" s="18">
        <f>IF(SETTINGS!$H$12=Config!$E$2,'Time (Input)'!G45,"")</f>
        <v>0</v>
      </c>
      <c r="D87" s="27" t="e">
        <f>IF(SETTINGS!$I$9=Config!$I$2,(SETTINGS!$I$5/1000)/('Time (Input)'!H45/3600),(SETTINGS!$I$5/5280)/('Time (Input)'!H45/3600))</f>
        <v>#DIV/0!</v>
      </c>
      <c r="F87" s="28" t="str">
        <f>IF($C87=Config!$C$2,$D87,"")</f>
        <v/>
      </c>
      <c r="G87" s="28" t="str">
        <f>IF($C87=Config!$C$4,$D87,"")</f>
        <v/>
      </c>
      <c r="H87" s="28" t="str">
        <f>IF($C87=Config!$C$3,$D87,"")</f>
        <v/>
      </c>
      <c r="I87" s="28" t="str">
        <f>IF($C87=Config!$C$5,$D87,"")</f>
        <v/>
      </c>
    </row>
    <row r="88" spans="2:9" x14ac:dyDescent="0.25">
      <c r="B88" s="26">
        <v>85</v>
      </c>
      <c r="C88" s="18">
        <f>IF(SETTINGS!$H$12=Config!$E$2,'Time (Input)'!G46,"")</f>
        <v>0</v>
      </c>
      <c r="D88" s="27" t="e">
        <f>IF(SETTINGS!$I$9=Config!$I$2,(SETTINGS!$I$5/1000)/('Time (Input)'!H46/3600),(SETTINGS!$I$5/5280)/('Time (Input)'!H46/3600))</f>
        <v>#DIV/0!</v>
      </c>
      <c r="F88" s="28" t="str">
        <f>IF($C88=Config!$C$2,$D88,"")</f>
        <v/>
      </c>
      <c r="G88" s="28" t="str">
        <f>IF($C88=Config!$C$4,$D88,"")</f>
        <v/>
      </c>
      <c r="H88" s="28" t="str">
        <f>IF($C88=Config!$C$3,$D88,"")</f>
        <v/>
      </c>
      <c r="I88" s="28" t="str">
        <f>IF($C88=Config!$C$5,$D88,"")</f>
        <v/>
      </c>
    </row>
    <row r="89" spans="2:9" x14ac:dyDescent="0.25">
      <c r="B89" s="26">
        <v>86</v>
      </c>
      <c r="C89" s="18">
        <f>IF(SETTINGS!$H$12=Config!$E$2,'Time (Input)'!G47,"")</f>
        <v>0</v>
      </c>
      <c r="D89" s="27" t="e">
        <f>IF(SETTINGS!$I$9=Config!$I$2,(SETTINGS!$I$5/1000)/('Time (Input)'!H47/3600),(SETTINGS!$I$5/5280)/('Time (Input)'!H47/3600))</f>
        <v>#DIV/0!</v>
      </c>
      <c r="F89" s="28" t="str">
        <f>IF($C89=Config!$C$2,$D89,"")</f>
        <v/>
      </c>
      <c r="G89" s="28" t="str">
        <f>IF($C89=Config!$C$4,$D89,"")</f>
        <v/>
      </c>
      <c r="H89" s="28" t="str">
        <f>IF($C89=Config!$C$3,$D89,"")</f>
        <v/>
      </c>
      <c r="I89" s="28" t="str">
        <f>IF($C89=Config!$C$5,$D89,"")</f>
        <v/>
      </c>
    </row>
    <row r="90" spans="2:9" x14ac:dyDescent="0.25">
      <c r="B90" s="26">
        <v>87</v>
      </c>
      <c r="C90" s="18">
        <f>IF(SETTINGS!$H$12=Config!$E$2,'Time (Input)'!G48,"")</f>
        <v>0</v>
      </c>
      <c r="D90" s="27" t="e">
        <f>IF(SETTINGS!$I$9=Config!$I$2,(SETTINGS!$I$5/1000)/('Time (Input)'!H48/3600),(SETTINGS!$I$5/5280)/('Time (Input)'!H48/3600))</f>
        <v>#DIV/0!</v>
      </c>
      <c r="F90" s="28" t="str">
        <f>IF($C90=Config!$C$2,$D90,"")</f>
        <v/>
      </c>
      <c r="G90" s="28" t="str">
        <f>IF($C90=Config!$C$4,$D90,"")</f>
        <v/>
      </c>
      <c r="H90" s="28" t="str">
        <f>IF($C90=Config!$C$3,$D90,"")</f>
        <v/>
      </c>
      <c r="I90" s="28" t="str">
        <f>IF($C90=Config!$C$5,$D90,"")</f>
        <v/>
      </c>
    </row>
    <row r="91" spans="2:9" x14ac:dyDescent="0.25">
      <c r="B91" s="26">
        <v>88</v>
      </c>
      <c r="C91" s="18">
        <f>IF(SETTINGS!$H$12=Config!$E$2,'Time (Input)'!G49,"")</f>
        <v>0</v>
      </c>
      <c r="D91" s="27" t="e">
        <f>IF(SETTINGS!$I$9=Config!$I$2,(SETTINGS!$I$5/1000)/('Time (Input)'!H49/3600),(SETTINGS!$I$5/5280)/('Time (Input)'!H49/3600))</f>
        <v>#DIV/0!</v>
      </c>
      <c r="F91" s="28" t="str">
        <f>IF($C91=Config!$C$2,$D91,"")</f>
        <v/>
      </c>
      <c r="G91" s="28" t="str">
        <f>IF($C91=Config!$C$4,$D91,"")</f>
        <v/>
      </c>
      <c r="H91" s="28" t="str">
        <f>IF($C91=Config!$C$3,$D91,"")</f>
        <v/>
      </c>
      <c r="I91" s="28" t="str">
        <f>IF($C91=Config!$C$5,$D91,"")</f>
        <v/>
      </c>
    </row>
    <row r="92" spans="2:9" x14ac:dyDescent="0.25">
      <c r="B92" s="26">
        <v>89</v>
      </c>
      <c r="C92" s="18">
        <f>IF(SETTINGS!$H$12=Config!$E$2,'Time (Input)'!G50,"")</f>
        <v>0</v>
      </c>
      <c r="D92" s="27" t="e">
        <f>IF(SETTINGS!$I$9=Config!$I$2,(SETTINGS!$I$5/1000)/('Time (Input)'!H50/3600),(SETTINGS!$I$5/5280)/('Time (Input)'!H50/3600))</f>
        <v>#DIV/0!</v>
      </c>
      <c r="F92" s="28" t="str">
        <f>IF($C92=Config!$C$2,$D92,"")</f>
        <v/>
      </c>
      <c r="G92" s="28" t="str">
        <f>IF($C92=Config!$C$4,$D92,"")</f>
        <v/>
      </c>
      <c r="H92" s="28" t="str">
        <f>IF($C92=Config!$C$3,$D92,"")</f>
        <v/>
      </c>
      <c r="I92" s="28" t="str">
        <f>IF($C92=Config!$C$5,$D92,"")</f>
        <v/>
      </c>
    </row>
    <row r="93" spans="2:9" x14ac:dyDescent="0.25">
      <c r="B93" s="26">
        <v>90</v>
      </c>
      <c r="C93" s="18">
        <f>IF(SETTINGS!$H$12=Config!$E$2,'Time (Input)'!G51,"")</f>
        <v>0</v>
      </c>
      <c r="D93" s="27" t="e">
        <f>IF(SETTINGS!$I$9=Config!$I$2,(SETTINGS!$I$5/1000)/('Time (Input)'!H51/3600),(SETTINGS!$I$5/5280)/('Time (Input)'!H51/3600))</f>
        <v>#DIV/0!</v>
      </c>
      <c r="F93" s="28" t="str">
        <f>IF($C93=Config!$C$2,$D93,"")</f>
        <v/>
      </c>
      <c r="G93" s="28" t="str">
        <f>IF($C93=Config!$C$4,$D93,"")</f>
        <v/>
      </c>
      <c r="H93" s="28" t="str">
        <f>IF($C93=Config!$C$3,$D93,"")</f>
        <v/>
      </c>
      <c r="I93" s="28" t="str">
        <f>IF($C93=Config!$C$5,$D93,"")</f>
        <v/>
      </c>
    </row>
    <row r="94" spans="2:9" x14ac:dyDescent="0.25">
      <c r="B94" s="26">
        <v>91</v>
      </c>
      <c r="C94" s="18">
        <f>IF(SETTINGS!$H$12=Config!$E$2,'Time (Input)'!G52,"")</f>
        <v>0</v>
      </c>
      <c r="D94" s="27" t="e">
        <f>IF(SETTINGS!$I$9=Config!$I$2,(SETTINGS!$I$5/1000)/('Time (Input)'!H52/3600),(SETTINGS!$I$5/5280)/('Time (Input)'!H52/3600))</f>
        <v>#DIV/0!</v>
      </c>
      <c r="F94" s="28" t="str">
        <f>IF($C94=Config!$C$2,$D94,"")</f>
        <v/>
      </c>
      <c r="G94" s="28" t="str">
        <f>IF($C94=Config!$C$4,$D94,"")</f>
        <v/>
      </c>
      <c r="H94" s="28" t="str">
        <f>IF($C94=Config!$C$3,$D94,"")</f>
        <v/>
      </c>
      <c r="I94" s="28" t="str">
        <f>IF($C94=Config!$C$5,$D94,"")</f>
        <v/>
      </c>
    </row>
    <row r="95" spans="2:9" x14ac:dyDescent="0.25">
      <c r="B95" s="26">
        <v>92</v>
      </c>
      <c r="C95" s="18">
        <f>IF(SETTINGS!$H$12=Config!$E$2,'Time (Input)'!G53,"")</f>
        <v>0</v>
      </c>
      <c r="D95" s="27" t="e">
        <f>IF(SETTINGS!$I$9=Config!$I$2,(SETTINGS!$I$5/1000)/('Time (Input)'!H53/3600),(SETTINGS!$I$5/5280)/('Time (Input)'!H53/3600))</f>
        <v>#DIV/0!</v>
      </c>
      <c r="F95" s="28" t="str">
        <f>IF($C95=Config!$C$2,$D95,"")</f>
        <v/>
      </c>
      <c r="G95" s="28" t="str">
        <f>IF($C95=Config!$C$4,$D95,"")</f>
        <v/>
      </c>
      <c r="H95" s="28" t="str">
        <f>IF($C95=Config!$C$3,$D95,"")</f>
        <v/>
      </c>
      <c r="I95" s="28" t="str">
        <f>IF($C95=Config!$C$5,$D95,"")</f>
        <v/>
      </c>
    </row>
    <row r="96" spans="2:9" x14ac:dyDescent="0.25">
      <c r="B96" s="26">
        <v>93</v>
      </c>
      <c r="C96" s="18">
        <f>IF(SETTINGS!$H$12=Config!$E$2,'Time (Input)'!G54,"")</f>
        <v>0</v>
      </c>
      <c r="D96" s="27" t="e">
        <f>IF(SETTINGS!$I$9=Config!$I$2,(SETTINGS!$I$5/1000)/('Time (Input)'!H54/3600),(SETTINGS!$I$5/5280)/('Time (Input)'!H54/3600))</f>
        <v>#DIV/0!</v>
      </c>
      <c r="F96" s="28" t="str">
        <f>IF($C96=Config!$C$2,$D96,"")</f>
        <v/>
      </c>
      <c r="G96" s="28" t="str">
        <f>IF($C96=Config!$C$4,$D96,"")</f>
        <v/>
      </c>
      <c r="H96" s="28" t="str">
        <f>IF($C96=Config!$C$3,$D96,"")</f>
        <v/>
      </c>
      <c r="I96" s="28" t="str">
        <f>IF($C96=Config!$C$5,$D96,"")</f>
        <v/>
      </c>
    </row>
    <row r="97" spans="2:9" x14ac:dyDescent="0.25">
      <c r="B97" s="26">
        <v>94</v>
      </c>
      <c r="C97" s="18">
        <f>IF(SETTINGS!$H$12=Config!$E$2,'Time (Input)'!G55,"")</f>
        <v>0</v>
      </c>
      <c r="D97" s="27" t="e">
        <f>IF(SETTINGS!$I$9=Config!$I$2,(SETTINGS!$I$5/1000)/('Time (Input)'!H55/3600),(SETTINGS!$I$5/5280)/('Time (Input)'!H55/3600))</f>
        <v>#DIV/0!</v>
      </c>
      <c r="F97" s="28" t="str">
        <f>IF($C97=Config!$C$2,$D97,"")</f>
        <v/>
      </c>
      <c r="G97" s="28" t="str">
        <f>IF($C97=Config!$C$4,$D97,"")</f>
        <v/>
      </c>
      <c r="H97" s="28" t="str">
        <f>IF($C97=Config!$C$3,$D97,"")</f>
        <v/>
      </c>
      <c r="I97" s="28" t="str">
        <f>IF($C97=Config!$C$5,$D97,"")</f>
        <v/>
      </c>
    </row>
    <row r="98" spans="2:9" x14ac:dyDescent="0.25">
      <c r="B98" s="26">
        <v>95</v>
      </c>
      <c r="C98" s="18">
        <f>IF(SETTINGS!$H$12=Config!$E$2,'Time (Input)'!G56,"")</f>
        <v>0</v>
      </c>
      <c r="D98" s="27" t="e">
        <f>IF(SETTINGS!$I$9=Config!$I$2,(SETTINGS!$I$5/1000)/('Time (Input)'!H56/3600),(SETTINGS!$I$5/5280)/('Time (Input)'!H56/3600))</f>
        <v>#DIV/0!</v>
      </c>
      <c r="F98" s="28" t="str">
        <f>IF($C98=Config!$C$2,$D98,"")</f>
        <v/>
      </c>
      <c r="G98" s="28" t="str">
        <f>IF($C98=Config!$C$4,$D98,"")</f>
        <v/>
      </c>
      <c r="H98" s="28" t="str">
        <f>IF($C98=Config!$C$3,$D98,"")</f>
        <v/>
      </c>
      <c r="I98" s="28" t="str">
        <f>IF($C98=Config!$C$5,$D98,"")</f>
        <v/>
      </c>
    </row>
    <row r="99" spans="2:9" x14ac:dyDescent="0.25">
      <c r="B99" s="26">
        <v>96</v>
      </c>
      <c r="C99" s="18">
        <f>IF(SETTINGS!$H$12=Config!$E$2,'Time (Input)'!G57,"")</f>
        <v>0</v>
      </c>
      <c r="D99" s="27" t="e">
        <f>IF(SETTINGS!$I$9=Config!$I$2,(SETTINGS!$I$5/1000)/('Time (Input)'!H57/3600),(SETTINGS!$I$5/5280)/('Time (Input)'!H57/3600))</f>
        <v>#DIV/0!</v>
      </c>
      <c r="F99" s="28" t="str">
        <f>IF($C99=Config!$C$2,$D99,"")</f>
        <v/>
      </c>
      <c r="G99" s="28" t="str">
        <f>IF($C99=Config!$C$4,$D99,"")</f>
        <v/>
      </c>
      <c r="H99" s="28" t="str">
        <f>IF($C99=Config!$C$3,$D99,"")</f>
        <v/>
      </c>
      <c r="I99" s="28" t="str">
        <f>IF($C99=Config!$C$5,$D99,"")</f>
        <v/>
      </c>
    </row>
    <row r="100" spans="2:9" x14ac:dyDescent="0.25">
      <c r="B100" s="26">
        <v>97</v>
      </c>
      <c r="C100" s="18">
        <f>IF(SETTINGS!$H$12=Config!$E$2,'Time (Input)'!G58,"")</f>
        <v>0</v>
      </c>
      <c r="D100" s="27" t="e">
        <f>IF(SETTINGS!$I$9=Config!$I$2,(SETTINGS!$I$5/1000)/('Time (Input)'!H58/3600),(SETTINGS!$I$5/5280)/('Time (Input)'!H58/3600))</f>
        <v>#DIV/0!</v>
      </c>
      <c r="F100" s="28" t="str">
        <f>IF($C100=Config!$C$2,$D100,"")</f>
        <v/>
      </c>
      <c r="G100" s="28" t="str">
        <f>IF($C100=Config!$C$4,$D100,"")</f>
        <v/>
      </c>
      <c r="H100" s="28" t="str">
        <f>IF($C100=Config!$C$3,$D100,"")</f>
        <v/>
      </c>
      <c r="I100" s="28" t="str">
        <f>IF($C100=Config!$C$5,$D100,"")</f>
        <v/>
      </c>
    </row>
    <row r="101" spans="2:9" x14ac:dyDescent="0.25">
      <c r="B101" s="26">
        <v>98</v>
      </c>
      <c r="C101" s="18">
        <f>IF(SETTINGS!$H$12=Config!$E$2,'Time (Input)'!G59,"")</f>
        <v>0</v>
      </c>
      <c r="D101" s="27" t="e">
        <f>IF(SETTINGS!$I$9=Config!$I$2,(SETTINGS!$I$5/1000)/('Time (Input)'!H59/3600),(SETTINGS!$I$5/5280)/('Time (Input)'!H59/3600))</f>
        <v>#DIV/0!</v>
      </c>
      <c r="F101" s="28" t="str">
        <f>IF($C101=Config!$C$2,$D101,"")</f>
        <v/>
      </c>
      <c r="G101" s="28" t="str">
        <f>IF($C101=Config!$C$4,$D101,"")</f>
        <v/>
      </c>
      <c r="H101" s="28" t="str">
        <f>IF($C101=Config!$C$3,$D101,"")</f>
        <v/>
      </c>
      <c r="I101" s="28" t="str">
        <f>IF($C101=Config!$C$5,$D101,"")</f>
        <v/>
      </c>
    </row>
    <row r="102" spans="2:9" x14ac:dyDescent="0.25">
      <c r="B102" s="26">
        <v>99</v>
      </c>
      <c r="C102" s="18">
        <f>IF(SETTINGS!$H$12=Config!$E$2,'Time (Input)'!G60,"")</f>
        <v>0</v>
      </c>
      <c r="D102" s="27" t="e">
        <f>IF(SETTINGS!$I$9=Config!$I$2,(SETTINGS!$I$5/1000)/('Time (Input)'!H60/3600),(SETTINGS!$I$5/5280)/('Time (Input)'!H60/3600))</f>
        <v>#DIV/0!</v>
      </c>
      <c r="F102" s="28" t="str">
        <f>IF($C102=Config!$C$2,$D102,"")</f>
        <v/>
      </c>
      <c r="G102" s="28" t="str">
        <f>IF($C102=Config!$C$4,$D102,"")</f>
        <v/>
      </c>
      <c r="H102" s="28" t="str">
        <f>IF($C102=Config!$C$3,$D102,"")</f>
        <v/>
      </c>
      <c r="I102" s="28" t="str">
        <f>IF($C102=Config!$C$5,$D102,"")</f>
        <v/>
      </c>
    </row>
    <row r="103" spans="2:9" x14ac:dyDescent="0.25">
      <c r="B103" s="26">
        <v>100</v>
      </c>
      <c r="C103" s="18">
        <f>IF(SETTINGS!$H$12=Config!$E$2,'Time (Input)'!G61,"")</f>
        <v>0</v>
      </c>
      <c r="D103" s="27" t="e">
        <f>IF(SETTINGS!$I$9=Config!$I$2,(SETTINGS!$I$5/1000)/('Time (Input)'!H61/3600),(SETTINGS!$I$5/5280)/('Time (Input)'!H61/3600))</f>
        <v>#DIV/0!</v>
      </c>
      <c r="F103" s="28" t="str">
        <f>IF($C103=Config!$C$2,$D103,"")</f>
        <v/>
      </c>
      <c r="G103" s="28" t="str">
        <f>IF($C103=Config!$C$4,$D103,"")</f>
        <v/>
      </c>
      <c r="H103" s="28" t="str">
        <f>IF($C103=Config!$C$3,$D103,"")</f>
        <v/>
      </c>
      <c r="I103" s="28" t="str">
        <f>IF($C103=Config!$C$5,$D103,"")</f>
        <v/>
      </c>
    </row>
    <row r="104" spans="2:9" x14ac:dyDescent="0.25">
      <c r="B104" s="26">
        <v>101</v>
      </c>
      <c r="C104" s="18">
        <f>IF(SETTINGS!$H$12=Config!$E$2,'Time (Input)'!K12,"")</f>
        <v>0</v>
      </c>
      <c r="D104" s="27" t="e">
        <f>IF(SETTINGS!$I$9=Config!$I$2,(SETTINGS!$I$5/1000)/('Time (Input)'!L12/3600),(SETTINGS!$I$5/5280)/('Time (Input)'!L12/3600))</f>
        <v>#DIV/0!</v>
      </c>
      <c r="F104" s="28" t="str">
        <f>IF($C104=Config!$C$2,$D104,"")</f>
        <v/>
      </c>
      <c r="G104" s="28" t="str">
        <f>IF($C104=Config!$C$4,$D104,"")</f>
        <v/>
      </c>
      <c r="H104" s="28" t="str">
        <f>IF($C104=Config!$C$3,$D104,"")</f>
        <v/>
      </c>
      <c r="I104" s="28" t="str">
        <f>IF($C104=Config!$C$5,$D104,"")</f>
        <v/>
      </c>
    </row>
    <row r="105" spans="2:9" x14ac:dyDescent="0.25">
      <c r="B105" s="26">
        <v>102</v>
      </c>
      <c r="C105" s="18">
        <f>IF(SETTINGS!$H$12=Config!$E$2,'Time (Input)'!K13,"")</f>
        <v>0</v>
      </c>
      <c r="D105" s="27" t="e">
        <f>IF(SETTINGS!$I$9=Config!$I$2,(SETTINGS!$I$5/1000)/('Time (Input)'!L13/3600),(SETTINGS!$I$5/5280)/('Time (Input)'!L13/3600))</f>
        <v>#DIV/0!</v>
      </c>
      <c r="F105" s="28" t="str">
        <f>IF($C105=Config!$C$2,$D105,"")</f>
        <v/>
      </c>
      <c r="G105" s="28" t="str">
        <f>IF($C105=Config!$C$4,$D105,"")</f>
        <v/>
      </c>
      <c r="H105" s="28" t="str">
        <f>IF($C105=Config!$C$3,$D105,"")</f>
        <v/>
      </c>
      <c r="I105" s="28" t="str">
        <f>IF($C105=Config!$C$5,$D105,"")</f>
        <v/>
      </c>
    </row>
    <row r="106" spans="2:9" x14ac:dyDescent="0.25">
      <c r="B106" s="26">
        <v>103</v>
      </c>
      <c r="C106" s="18">
        <f>IF(SETTINGS!$H$12=Config!$E$2,'Time (Input)'!K14,"")</f>
        <v>0</v>
      </c>
      <c r="D106" s="27" t="e">
        <f>IF(SETTINGS!$I$9=Config!$I$2,(SETTINGS!$I$5/1000)/('Time (Input)'!L14/3600),(SETTINGS!$I$5/5280)/('Time (Input)'!L14/3600))</f>
        <v>#DIV/0!</v>
      </c>
      <c r="F106" s="28" t="str">
        <f>IF($C106=Config!$C$2,$D106,"")</f>
        <v/>
      </c>
      <c r="G106" s="28" t="str">
        <f>IF($C106=Config!$C$4,$D106,"")</f>
        <v/>
      </c>
      <c r="H106" s="28" t="str">
        <f>IF($C106=Config!$C$3,$D106,"")</f>
        <v/>
      </c>
      <c r="I106" s="28" t="str">
        <f>IF($C106=Config!$C$5,$D106,"")</f>
        <v/>
      </c>
    </row>
    <row r="107" spans="2:9" x14ac:dyDescent="0.25">
      <c r="B107" s="26">
        <v>104</v>
      </c>
      <c r="C107" s="18">
        <f>IF(SETTINGS!$H$12=Config!$E$2,'Time (Input)'!K15,"")</f>
        <v>0</v>
      </c>
      <c r="D107" s="27" t="e">
        <f>IF(SETTINGS!$I$9=Config!$I$2,(SETTINGS!$I$5/1000)/('Time (Input)'!L15/3600),(SETTINGS!$I$5/5280)/('Time (Input)'!L15/3600))</f>
        <v>#DIV/0!</v>
      </c>
      <c r="F107" s="28" t="str">
        <f>IF($C107=Config!$C$2,$D107,"")</f>
        <v/>
      </c>
      <c r="G107" s="28" t="str">
        <f>IF($C107=Config!$C$4,$D107,"")</f>
        <v/>
      </c>
      <c r="H107" s="28" t="str">
        <f>IF($C107=Config!$C$3,$D107,"")</f>
        <v/>
      </c>
      <c r="I107" s="28" t="str">
        <f>IF($C107=Config!$C$5,$D107,"")</f>
        <v/>
      </c>
    </row>
    <row r="108" spans="2:9" x14ac:dyDescent="0.25">
      <c r="B108" s="26">
        <v>105</v>
      </c>
      <c r="C108" s="18">
        <f>IF(SETTINGS!$H$12=Config!$E$2,'Time (Input)'!K16,"")</f>
        <v>0</v>
      </c>
      <c r="D108" s="27" t="e">
        <f>IF(SETTINGS!$I$9=Config!$I$2,(SETTINGS!$I$5/1000)/('Time (Input)'!L16/3600),(SETTINGS!$I$5/5280)/('Time (Input)'!L16/3600))</f>
        <v>#DIV/0!</v>
      </c>
      <c r="F108" s="28" t="str">
        <f>IF($C108=Config!$C$2,$D108,"")</f>
        <v/>
      </c>
      <c r="G108" s="28" t="str">
        <f>IF($C108=Config!$C$4,$D108,"")</f>
        <v/>
      </c>
      <c r="H108" s="28" t="str">
        <f>IF($C108=Config!$C$3,$D108,"")</f>
        <v/>
      </c>
      <c r="I108" s="28" t="str">
        <f>IF($C108=Config!$C$5,$D108,"")</f>
        <v/>
      </c>
    </row>
    <row r="109" spans="2:9" x14ac:dyDescent="0.25">
      <c r="B109" s="26">
        <v>106</v>
      </c>
      <c r="C109" s="18">
        <f>IF(SETTINGS!$H$12=Config!$E$2,'Time (Input)'!K17,"")</f>
        <v>0</v>
      </c>
      <c r="D109" s="27" t="e">
        <f>IF(SETTINGS!$I$9=Config!$I$2,(SETTINGS!$I$5/1000)/('Time (Input)'!L17/3600),(SETTINGS!$I$5/5280)/('Time (Input)'!L17/3600))</f>
        <v>#DIV/0!</v>
      </c>
      <c r="F109" s="28" t="str">
        <f>IF($C109=Config!$C$2,$D109,"")</f>
        <v/>
      </c>
      <c r="G109" s="28" t="str">
        <f>IF($C109=Config!$C$4,$D109,"")</f>
        <v/>
      </c>
      <c r="H109" s="28" t="str">
        <f>IF($C109=Config!$C$3,$D109,"")</f>
        <v/>
      </c>
      <c r="I109" s="28" t="str">
        <f>IF($C109=Config!$C$5,$D109,"")</f>
        <v/>
      </c>
    </row>
    <row r="110" spans="2:9" x14ac:dyDescent="0.25">
      <c r="B110" s="26">
        <v>107</v>
      </c>
      <c r="C110" s="18">
        <f>IF(SETTINGS!$H$12=Config!$E$2,'Time (Input)'!K18,"")</f>
        <v>0</v>
      </c>
      <c r="D110" s="27" t="e">
        <f>IF(SETTINGS!$I$9=Config!$I$2,(SETTINGS!$I$5/1000)/('Time (Input)'!L18/3600),(SETTINGS!$I$5/5280)/('Time (Input)'!L18/3600))</f>
        <v>#DIV/0!</v>
      </c>
      <c r="F110" s="28" t="str">
        <f>IF($C110=Config!$C$2,$D110,"")</f>
        <v/>
      </c>
      <c r="G110" s="28" t="str">
        <f>IF($C110=Config!$C$4,$D110,"")</f>
        <v/>
      </c>
      <c r="H110" s="28" t="str">
        <f>IF($C110=Config!$C$3,$D110,"")</f>
        <v/>
      </c>
      <c r="I110" s="28" t="str">
        <f>IF($C110=Config!$C$5,$D110,"")</f>
        <v/>
      </c>
    </row>
    <row r="111" spans="2:9" x14ac:dyDescent="0.25">
      <c r="B111" s="26">
        <v>108</v>
      </c>
      <c r="C111" s="18">
        <f>IF(SETTINGS!$H$12=Config!$E$2,'Time (Input)'!K19,"")</f>
        <v>0</v>
      </c>
      <c r="D111" s="27" t="e">
        <f>IF(SETTINGS!$I$9=Config!$I$2,(SETTINGS!$I$5/1000)/('Time (Input)'!L19/3600),(SETTINGS!$I$5/5280)/('Time (Input)'!L19/3600))</f>
        <v>#DIV/0!</v>
      </c>
      <c r="F111" s="28" t="str">
        <f>IF($C111=Config!$C$2,$D111,"")</f>
        <v/>
      </c>
      <c r="G111" s="28" t="str">
        <f>IF($C111=Config!$C$4,$D111,"")</f>
        <v/>
      </c>
      <c r="H111" s="28" t="str">
        <f>IF($C111=Config!$C$3,$D111,"")</f>
        <v/>
      </c>
      <c r="I111" s="28" t="str">
        <f>IF($C111=Config!$C$5,$D111,"")</f>
        <v/>
      </c>
    </row>
    <row r="112" spans="2:9" x14ac:dyDescent="0.25">
      <c r="B112" s="26">
        <v>109</v>
      </c>
      <c r="C112" s="18">
        <f>IF(SETTINGS!$H$12=Config!$E$2,'Time (Input)'!K20,"")</f>
        <v>0</v>
      </c>
      <c r="D112" s="27" t="e">
        <f>IF(SETTINGS!$I$9=Config!$I$2,(SETTINGS!$I$5/1000)/('Time (Input)'!L20/3600),(SETTINGS!$I$5/5280)/('Time (Input)'!L20/3600))</f>
        <v>#DIV/0!</v>
      </c>
      <c r="F112" s="28" t="str">
        <f>IF($C112=Config!$C$2,$D112,"")</f>
        <v/>
      </c>
      <c r="G112" s="28" t="str">
        <f>IF($C112=Config!$C$4,$D112,"")</f>
        <v/>
      </c>
      <c r="H112" s="28" t="str">
        <f>IF($C112=Config!$C$3,$D112,"")</f>
        <v/>
      </c>
      <c r="I112" s="28" t="str">
        <f>IF($C112=Config!$C$5,$D112,"")</f>
        <v/>
      </c>
    </row>
    <row r="113" spans="2:9" x14ac:dyDescent="0.25">
      <c r="B113" s="26">
        <v>110</v>
      </c>
      <c r="C113" s="18">
        <f>IF(SETTINGS!$H$12=Config!$E$2,'Time (Input)'!K21,"")</f>
        <v>0</v>
      </c>
      <c r="D113" s="27" t="e">
        <f>IF(SETTINGS!$I$9=Config!$I$2,(SETTINGS!$I$5/1000)/('Time (Input)'!L21/3600),(SETTINGS!$I$5/5280)/('Time (Input)'!L21/3600))</f>
        <v>#DIV/0!</v>
      </c>
      <c r="F113" s="28" t="str">
        <f>IF($C113=Config!$C$2,$D113,"")</f>
        <v/>
      </c>
      <c r="G113" s="28" t="str">
        <f>IF($C113=Config!$C$4,$D113,"")</f>
        <v/>
      </c>
      <c r="H113" s="28" t="str">
        <f>IF($C113=Config!$C$3,$D113,"")</f>
        <v/>
      </c>
      <c r="I113" s="28" t="str">
        <f>IF($C113=Config!$C$5,$D113,"")</f>
        <v/>
      </c>
    </row>
    <row r="114" spans="2:9" x14ac:dyDescent="0.25">
      <c r="B114" s="26">
        <v>111</v>
      </c>
      <c r="C114" s="18">
        <f>IF(SETTINGS!$H$12=Config!$E$2,'Time (Input)'!K22,"")</f>
        <v>0</v>
      </c>
      <c r="D114" s="27" t="e">
        <f>IF(SETTINGS!$I$9=Config!$I$2,(SETTINGS!$I$5/1000)/('Time (Input)'!L22/3600),(SETTINGS!$I$5/5280)/('Time (Input)'!L22/3600))</f>
        <v>#DIV/0!</v>
      </c>
      <c r="F114" s="28" t="str">
        <f>IF($C114=Config!$C$2,$D114,"")</f>
        <v/>
      </c>
      <c r="G114" s="28" t="str">
        <f>IF($C114=Config!$C$4,$D114,"")</f>
        <v/>
      </c>
      <c r="H114" s="28" t="str">
        <f>IF($C114=Config!$C$3,$D114,"")</f>
        <v/>
      </c>
      <c r="I114" s="28" t="str">
        <f>IF($C114=Config!$C$5,$D114,"")</f>
        <v/>
      </c>
    </row>
    <row r="115" spans="2:9" x14ac:dyDescent="0.25">
      <c r="B115" s="26">
        <v>112</v>
      </c>
      <c r="C115" s="18">
        <f>IF(SETTINGS!$H$12=Config!$E$2,'Time (Input)'!K23,"")</f>
        <v>0</v>
      </c>
      <c r="D115" s="27" t="e">
        <f>IF(SETTINGS!$I$9=Config!$I$2,(SETTINGS!$I$5/1000)/('Time (Input)'!L23/3600),(SETTINGS!$I$5/5280)/('Time (Input)'!L23/3600))</f>
        <v>#DIV/0!</v>
      </c>
      <c r="F115" s="28" t="str">
        <f>IF($C115=Config!$C$2,$D115,"")</f>
        <v/>
      </c>
      <c r="G115" s="28" t="str">
        <f>IF($C115=Config!$C$4,$D115,"")</f>
        <v/>
      </c>
      <c r="H115" s="28" t="str">
        <f>IF($C115=Config!$C$3,$D115,"")</f>
        <v/>
      </c>
      <c r="I115" s="28" t="str">
        <f>IF($C115=Config!$C$5,$D115,"")</f>
        <v/>
      </c>
    </row>
    <row r="116" spans="2:9" x14ac:dyDescent="0.25">
      <c r="B116" s="26">
        <v>113</v>
      </c>
      <c r="C116" s="18">
        <f>IF(SETTINGS!$H$12=Config!$E$2,'Time (Input)'!K24,"")</f>
        <v>0</v>
      </c>
      <c r="D116" s="27" t="e">
        <f>IF(SETTINGS!$I$9=Config!$I$2,(SETTINGS!$I$5/1000)/('Time (Input)'!L24/3600),(SETTINGS!$I$5/5280)/('Time (Input)'!L24/3600))</f>
        <v>#DIV/0!</v>
      </c>
      <c r="F116" s="28" t="str">
        <f>IF($C116=Config!$C$2,$D116,"")</f>
        <v/>
      </c>
      <c r="G116" s="28" t="str">
        <f>IF($C116=Config!$C$4,$D116,"")</f>
        <v/>
      </c>
      <c r="H116" s="28" t="str">
        <f>IF($C116=Config!$C$3,$D116,"")</f>
        <v/>
      </c>
      <c r="I116" s="28" t="str">
        <f>IF($C116=Config!$C$5,$D116,"")</f>
        <v/>
      </c>
    </row>
    <row r="117" spans="2:9" x14ac:dyDescent="0.25">
      <c r="B117" s="26">
        <v>114</v>
      </c>
      <c r="C117" s="18">
        <f>IF(SETTINGS!$H$12=Config!$E$2,'Time (Input)'!K25,"")</f>
        <v>0</v>
      </c>
      <c r="D117" s="27" t="e">
        <f>IF(SETTINGS!$I$9=Config!$I$2,(SETTINGS!$I$5/1000)/('Time (Input)'!L25/3600),(SETTINGS!$I$5/5280)/('Time (Input)'!L25/3600))</f>
        <v>#DIV/0!</v>
      </c>
      <c r="F117" s="28" t="str">
        <f>IF($C117=Config!$C$2,$D117,"")</f>
        <v/>
      </c>
      <c r="G117" s="28" t="str">
        <f>IF($C117=Config!$C$4,$D117,"")</f>
        <v/>
      </c>
      <c r="H117" s="28" t="str">
        <f>IF($C117=Config!$C$3,$D117,"")</f>
        <v/>
      </c>
      <c r="I117" s="28" t="str">
        <f>IF($C117=Config!$C$5,$D117,"")</f>
        <v/>
      </c>
    </row>
    <row r="118" spans="2:9" x14ac:dyDescent="0.25">
      <c r="B118" s="26">
        <v>115</v>
      </c>
      <c r="C118" s="18">
        <f>IF(SETTINGS!$H$12=Config!$E$2,'Time (Input)'!K26,"")</f>
        <v>0</v>
      </c>
      <c r="D118" s="27" t="e">
        <f>IF(SETTINGS!$I$9=Config!$I$2,(SETTINGS!$I$5/1000)/('Time (Input)'!L26/3600),(SETTINGS!$I$5/5280)/('Time (Input)'!L26/3600))</f>
        <v>#DIV/0!</v>
      </c>
      <c r="F118" s="28" t="str">
        <f>IF($C118=Config!$C$2,$D118,"")</f>
        <v/>
      </c>
      <c r="G118" s="28" t="str">
        <f>IF($C118=Config!$C$4,$D118,"")</f>
        <v/>
      </c>
      <c r="H118" s="28" t="str">
        <f>IF($C118=Config!$C$3,$D118,"")</f>
        <v/>
      </c>
      <c r="I118" s="28" t="str">
        <f>IF($C118=Config!$C$5,$D118,"")</f>
        <v/>
      </c>
    </row>
    <row r="119" spans="2:9" x14ac:dyDescent="0.25">
      <c r="B119" s="26">
        <v>116</v>
      </c>
      <c r="C119" s="18">
        <f>IF(SETTINGS!$H$12=Config!$E$2,'Time (Input)'!K27,"")</f>
        <v>0</v>
      </c>
      <c r="D119" s="27" t="e">
        <f>IF(SETTINGS!$I$9=Config!$I$2,(SETTINGS!$I$5/1000)/('Time (Input)'!L27/3600),(SETTINGS!$I$5/5280)/('Time (Input)'!L27/3600))</f>
        <v>#DIV/0!</v>
      </c>
      <c r="F119" s="28" t="str">
        <f>IF($C119=Config!$C$2,$D119,"")</f>
        <v/>
      </c>
      <c r="G119" s="28" t="str">
        <f>IF($C119=Config!$C$4,$D119,"")</f>
        <v/>
      </c>
      <c r="H119" s="28" t="str">
        <f>IF($C119=Config!$C$3,$D119,"")</f>
        <v/>
      </c>
      <c r="I119" s="28" t="str">
        <f>IF($C119=Config!$C$5,$D119,"")</f>
        <v/>
      </c>
    </row>
    <row r="120" spans="2:9" x14ac:dyDescent="0.25">
      <c r="B120" s="26">
        <v>117</v>
      </c>
      <c r="C120" s="18">
        <f>IF(SETTINGS!$H$12=Config!$E$2,'Time (Input)'!K28,"")</f>
        <v>0</v>
      </c>
      <c r="D120" s="27" t="e">
        <f>IF(SETTINGS!$I$9=Config!$I$2,(SETTINGS!$I$5/1000)/('Time (Input)'!L28/3600),(SETTINGS!$I$5/5280)/('Time (Input)'!L28/3600))</f>
        <v>#DIV/0!</v>
      </c>
      <c r="F120" s="28" t="str">
        <f>IF($C120=Config!$C$2,$D120,"")</f>
        <v/>
      </c>
      <c r="G120" s="28" t="str">
        <f>IF($C120=Config!$C$4,$D120,"")</f>
        <v/>
      </c>
      <c r="H120" s="28" t="str">
        <f>IF($C120=Config!$C$3,$D120,"")</f>
        <v/>
      </c>
      <c r="I120" s="28" t="str">
        <f>IF($C120=Config!$C$5,$D120,"")</f>
        <v/>
      </c>
    </row>
    <row r="121" spans="2:9" x14ac:dyDescent="0.25">
      <c r="B121" s="26">
        <v>118</v>
      </c>
      <c r="C121" s="18">
        <f>IF(SETTINGS!$H$12=Config!$E$2,'Time (Input)'!K29,"")</f>
        <v>0</v>
      </c>
      <c r="D121" s="27" t="e">
        <f>IF(SETTINGS!$I$9=Config!$I$2,(SETTINGS!$I$5/1000)/('Time (Input)'!L29/3600),(SETTINGS!$I$5/5280)/('Time (Input)'!L29/3600))</f>
        <v>#DIV/0!</v>
      </c>
      <c r="F121" s="28" t="str">
        <f>IF($C121=Config!$C$2,$D121,"")</f>
        <v/>
      </c>
      <c r="G121" s="28" t="str">
        <f>IF($C121=Config!$C$4,$D121,"")</f>
        <v/>
      </c>
      <c r="H121" s="28" t="str">
        <f>IF($C121=Config!$C$3,$D121,"")</f>
        <v/>
      </c>
      <c r="I121" s="28" t="str">
        <f>IF($C121=Config!$C$5,$D121,"")</f>
        <v/>
      </c>
    </row>
    <row r="122" spans="2:9" x14ac:dyDescent="0.25">
      <c r="B122" s="26">
        <v>119</v>
      </c>
      <c r="C122" s="18">
        <f>IF(SETTINGS!$H$12=Config!$E$2,'Time (Input)'!K30,"")</f>
        <v>0</v>
      </c>
      <c r="D122" s="27" t="e">
        <f>IF(SETTINGS!$I$9=Config!$I$2,(SETTINGS!$I$5/1000)/('Time (Input)'!L30/3600),(SETTINGS!$I$5/5280)/('Time (Input)'!L30/3600))</f>
        <v>#DIV/0!</v>
      </c>
      <c r="F122" s="28" t="str">
        <f>IF($C122=Config!$C$2,$D122,"")</f>
        <v/>
      </c>
      <c r="G122" s="28" t="str">
        <f>IF($C122=Config!$C$4,$D122,"")</f>
        <v/>
      </c>
      <c r="H122" s="28" t="str">
        <f>IF($C122=Config!$C$3,$D122,"")</f>
        <v/>
      </c>
      <c r="I122" s="28" t="str">
        <f>IF($C122=Config!$C$5,$D122,"")</f>
        <v/>
      </c>
    </row>
    <row r="123" spans="2:9" x14ac:dyDescent="0.25">
      <c r="B123" s="26">
        <v>120</v>
      </c>
      <c r="C123" s="18">
        <f>IF(SETTINGS!$H$12=Config!$E$2,'Time (Input)'!K31,"")</f>
        <v>0</v>
      </c>
      <c r="D123" s="27" t="e">
        <f>IF(SETTINGS!$I$9=Config!$I$2,(SETTINGS!$I$5/1000)/('Time (Input)'!L31/3600),(SETTINGS!$I$5/5280)/('Time (Input)'!L31/3600))</f>
        <v>#DIV/0!</v>
      </c>
      <c r="F123" s="28" t="str">
        <f>IF($C123=Config!$C$2,$D123,"")</f>
        <v/>
      </c>
      <c r="G123" s="28" t="str">
        <f>IF($C123=Config!$C$4,$D123,"")</f>
        <v/>
      </c>
      <c r="H123" s="28" t="str">
        <f>IF($C123=Config!$C$3,$D123,"")</f>
        <v/>
      </c>
      <c r="I123" s="28" t="str">
        <f>IF($C123=Config!$C$5,$D123,"")</f>
        <v/>
      </c>
    </row>
    <row r="124" spans="2:9" x14ac:dyDescent="0.25">
      <c r="B124" s="26">
        <v>121</v>
      </c>
      <c r="C124" s="18">
        <f>IF(SETTINGS!$H$12=Config!$E$2,'Time (Input)'!K32,"")</f>
        <v>0</v>
      </c>
      <c r="D124" s="27" t="e">
        <f>IF(SETTINGS!$I$9=Config!$I$2,(SETTINGS!$I$5/1000)/('Time (Input)'!L32/3600),(SETTINGS!$I$5/5280)/('Time (Input)'!L32/3600))</f>
        <v>#DIV/0!</v>
      </c>
      <c r="F124" s="28" t="str">
        <f>IF($C124=Config!$C$2,$D124,"")</f>
        <v/>
      </c>
      <c r="G124" s="28" t="str">
        <f>IF($C124=Config!$C$4,$D124,"")</f>
        <v/>
      </c>
      <c r="H124" s="28" t="str">
        <f>IF($C124=Config!$C$3,$D124,"")</f>
        <v/>
      </c>
      <c r="I124" s="28" t="str">
        <f>IF($C124=Config!$C$5,$D124,"")</f>
        <v/>
      </c>
    </row>
    <row r="125" spans="2:9" x14ac:dyDescent="0.25">
      <c r="B125" s="26">
        <v>122</v>
      </c>
      <c r="C125" s="18">
        <f>IF(SETTINGS!$H$12=Config!$E$2,'Time (Input)'!K33,"")</f>
        <v>0</v>
      </c>
      <c r="D125" s="27" t="e">
        <f>IF(SETTINGS!$I$9=Config!$I$2,(SETTINGS!$I$5/1000)/('Time (Input)'!L33/3600),(SETTINGS!$I$5/5280)/('Time (Input)'!L33/3600))</f>
        <v>#DIV/0!</v>
      </c>
      <c r="F125" s="28" t="str">
        <f>IF($C125=Config!$C$2,$D125,"")</f>
        <v/>
      </c>
      <c r="G125" s="28" t="str">
        <f>IF($C125=Config!$C$4,$D125,"")</f>
        <v/>
      </c>
      <c r="H125" s="28" t="str">
        <f>IF($C125=Config!$C$3,$D125,"")</f>
        <v/>
      </c>
      <c r="I125" s="28" t="str">
        <f>IF($C125=Config!$C$5,$D125,"")</f>
        <v/>
      </c>
    </row>
    <row r="126" spans="2:9" x14ac:dyDescent="0.25">
      <c r="B126" s="26">
        <v>123</v>
      </c>
      <c r="C126" s="18">
        <f>IF(SETTINGS!$H$12=Config!$E$2,'Time (Input)'!K34,"")</f>
        <v>0</v>
      </c>
      <c r="D126" s="27" t="e">
        <f>IF(SETTINGS!$I$9=Config!$I$2,(SETTINGS!$I$5/1000)/('Time (Input)'!L34/3600),(SETTINGS!$I$5/5280)/('Time (Input)'!L34/3600))</f>
        <v>#DIV/0!</v>
      </c>
      <c r="F126" s="28" t="str">
        <f>IF($C126=Config!$C$2,$D126,"")</f>
        <v/>
      </c>
      <c r="G126" s="28" t="str">
        <f>IF($C126=Config!$C$4,$D126,"")</f>
        <v/>
      </c>
      <c r="H126" s="28" t="str">
        <f>IF($C126=Config!$C$3,$D126,"")</f>
        <v/>
      </c>
      <c r="I126" s="28" t="str">
        <f>IF($C126=Config!$C$5,$D126,"")</f>
        <v/>
      </c>
    </row>
    <row r="127" spans="2:9" x14ac:dyDescent="0.25">
      <c r="B127" s="26">
        <v>124</v>
      </c>
      <c r="C127" s="18">
        <f>IF(SETTINGS!$H$12=Config!$E$2,'Time (Input)'!K35,"")</f>
        <v>0</v>
      </c>
      <c r="D127" s="27" t="e">
        <f>IF(SETTINGS!$I$9=Config!$I$2,(SETTINGS!$I$5/1000)/('Time (Input)'!L35/3600),(SETTINGS!$I$5/5280)/('Time (Input)'!L35/3600))</f>
        <v>#DIV/0!</v>
      </c>
      <c r="F127" s="28" t="str">
        <f>IF($C127=Config!$C$2,$D127,"")</f>
        <v/>
      </c>
      <c r="G127" s="28" t="str">
        <f>IF($C127=Config!$C$4,$D127,"")</f>
        <v/>
      </c>
      <c r="H127" s="28" t="str">
        <f>IF($C127=Config!$C$3,$D127,"")</f>
        <v/>
      </c>
      <c r="I127" s="28" t="str">
        <f>IF($C127=Config!$C$5,$D127,"")</f>
        <v/>
      </c>
    </row>
    <row r="128" spans="2:9" x14ac:dyDescent="0.25">
      <c r="B128" s="26">
        <v>125</v>
      </c>
      <c r="C128" s="18">
        <f>IF(SETTINGS!$H$12=Config!$E$2,'Time (Input)'!K36,"")</f>
        <v>0</v>
      </c>
      <c r="D128" s="27" t="e">
        <f>IF(SETTINGS!$I$9=Config!$I$2,(SETTINGS!$I$5/1000)/('Time (Input)'!L36/3600),(SETTINGS!$I$5/5280)/('Time (Input)'!L36/3600))</f>
        <v>#DIV/0!</v>
      </c>
      <c r="F128" s="28" t="str">
        <f>IF($C128=Config!$C$2,$D128,"")</f>
        <v/>
      </c>
      <c r="G128" s="28" t="str">
        <f>IF($C128=Config!$C$4,$D128,"")</f>
        <v/>
      </c>
      <c r="H128" s="28" t="str">
        <f>IF($C128=Config!$C$3,$D128,"")</f>
        <v/>
      </c>
      <c r="I128" s="28" t="str">
        <f>IF($C128=Config!$C$5,$D128,"")</f>
        <v/>
      </c>
    </row>
    <row r="129" spans="2:9" x14ac:dyDescent="0.25">
      <c r="B129" s="26">
        <v>126</v>
      </c>
      <c r="C129" s="18">
        <f>IF(SETTINGS!$H$12=Config!$E$2,'Time (Input)'!K37,"")</f>
        <v>0</v>
      </c>
      <c r="D129" s="27" t="e">
        <f>IF(SETTINGS!$I$9=Config!$I$2,(SETTINGS!$I$5/1000)/('Time (Input)'!L37/3600),(SETTINGS!$I$5/5280)/('Time (Input)'!L37/3600))</f>
        <v>#DIV/0!</v>
      </c>
      <c r="F129" s="28" t="str">
        <f>IF($C129=Config!$C$2,$D129,"")</f>
        <v/>
      </c>
      <c r="G129" s="28" t="str">
        <f>IF($C129=Config!$C$4,$D129,"")</f>
        <v/>
      </c>
      <c r="H129" s="28" t="str">
        <f>IF($C129=Config!$C$3,$D129,"")</f>
        <v/>
      </c>
      <c r="I129" s="28" t="str">
        <f>IF($C129=Config!$C$5,$D129,"")</f>
        <v/>
      </c>
    </row>
    <row r="130" spans="2:9" x14ac:dyDescent="0.25">
      <c r="B130" s="26">
        <v>127</v>
      </c>
      <c r="C130" s="18">
        <f>IF(SETTINGS!$H$12=Config!$E$2,'Time (Input)'!K38,"")</f>
        <v>0</v>
      </c>
      <c r="D130" s="27" t="e">
        <f>IF(SETTINGS!$I$9=Config!$I$2,(SETTINGS!$I$5/1000)/('Time (Input)'!L38/3600),(SETTINGS!$I$5/5280)/('Time (Input)'!L38/3600))</f>
        <v>#DIV/0!</v>
      </c>
      <c r="F130" s="28" t="str">
        <f>IF($C130=Config!$C$2,$D130,"")</f>
        <v/>
      </c>
      <c r="G130" s="28" t="str">
        <f>IF($C130=Config!$C$4,$D130,"")</f>
        <v/>
      </c>
      <c r="H130" s="28" t="str">
        <f>IF($C130=Config!$C$3,$D130,"")</f>
        <v/>
      </c>
      <c r="I130" s="28" t="str">
        <f>IF($C130=Config!$C$5,$D130,"")</f>
        <v/>
      </c>
    </row>
    <row r="131" spans="2:9" x14ac:dyDescent="0.25">
      <c r="B131" s="26">
        <v>128</v>
      </c>
      <c r="C131" s="18">
        <f>IF(SETTINGS!$H$12=Config!$E$2,'Time (Input)'!K39,"")</f>
        <v>0</v>
      </c>
      <c r="D131" s="27" t="e">
        <f>IF(SETTINGS!$I$9=Config!$I$2,(SETTINGS!$I$5/1000)/('Time (Input)'!L39/3600),(SETTINGS!$I$5/5280)/('Time (Input)'!L39/3600))</f>
        <v>#DIV/0!</v>
      </c>
      <c r="F131" s="28" t="str">
        <f>IF($C131=Config!$C$2,$D131,"")</f>
        <v/>
      </c>
      <c r="G131" s="28" t="str">
        <f>IF($C131=Config!$C$4,$D131,"")</f>
        <v/>
      </c>
      <c r="H131" s="28" t="str">
        <f>IF($C131=Config!$C$3,$D131,"")</f>
        <v/>
      </c>
      <c r="I131" s="28" t="str">
        <f>IF($C131=Config!$C$5,$D131,"")</f>
        <v/>
      </c>
    </row>
    <row r="132" spans="2:9" x14ac:dyDescent="0.25">
      <c r="B132" s="26">
        <v>129</v>
      </c>
      <c r="C132" s="18">
        <f>IF(SETTINGS!$H$12=Config!$E$2,'Time (Input)'!K40,"")</f>
        <v>0</v>
      </c>
      <c r="D132" s="27" t="e">
        <f>IF(SETTINGS!$I$9=Config!$I$2,(SETTINGS!$I$5/1000)/('Time (Input)'!L40/3600),(SETTINGS!$I$5/5280)/('Time (Input)'!L40/3600))</f>
        <v>#DIV/0!</v>
      </c>
      <c r="F132" s="28" t="str">
        <f>IF($C132=Config!$C$2,$D132,"")</f>
        <v/>
      </c>
      <c r="G132" s="28" t="str">
        <f>IF($C132=Config!$C$4,$D132,"")</f>
        <v/>
      </c>
      <c r="H132" s="28" t="str">
        <f>IF($C132=Config!$C$3,$D132,"")</f>
        <v/>
      </c>
      <c r="I132" s="28" t="str">
        <f>IF($C132=Config!$C$5,$D132,"")</f>
        <v/>
      </c>
    </row>
    <row r="133" spans="2:9" x14ac:dyDescent="0.25">
      <c r="B133" s="26">
        <v>130</v>
      </c>
      <c r="C133" s="18">
        <f>IF(SETTINGS!$H$12=Config!$E$2,'Time (Input)'!K41,"")</f>
        <v>0</v>
      </c>
      <c r="D133" s="27" t="e">
        <f>IF(SETTINGS!$I$9=Config!$I$2,(SETTINGS!$I$5/1000)/('Time (Input)'!L41/3600),(SETTINGS!$I$5/5280)/('Time (Input)'!L41/3600))</f>
        <v>#DIV/0!</v>
      </c>
      <c r="F133" s="28" t="str">
        <f>IF($C133=Config!$C$2,$D133,"")</f>
        <v/>
      </c>
      <c r="G133" s="28" t="str">
        <f>IF($C133=Config!$C$4,$D133,"")</f>
        <v/>
      </c>
      <c r="H133" s="28" t="str">
        <f>IF($C133=Config!$C$3,$D133,"")</f>
        <v/>
      </c>
      <c r="I133" s="28" t="str">
        <f>IF($C133=Config!$C$5,$D133,"")</f>
        <v/>
      </c>
    </row>
    <row r="134" spans="2:9" x14ac:dyDescent="0.25">
      <c r="B134" s="26">
        <v>131</v>
      </c>
      <c r="C134" s="18">
        <f>IF(SETTINGS!$H$12=Config!$E$2,'Time (Input)'!K42,"")</f>
        <v>0</v>
      </c>
      <c r="D134" s="27" t="e">
        <f>IF(SETTINGS!$I$9=Config!$I$2,(SETTINGS!$I$5/1000)/('Time (Input)'!L42/3600),(SETTINGS!$I$5/5280)/('Time (Input)'!L42/3600))</f>
        <v>#DIV/0!</v>
      </c>
      <c r="F134" s="28" t="str">
        <f>IF($C134=Config!$C$2,$D134,"")</f>
        <v/>
      </c>
      <c r="G134" s="28" t="str">
        <f>IF($C134=Config!$C$4,$D134,"")</f>
        <v/>
      </c>
      <c r="H134" s="28" t="str">
        <f>IF($C134=Config!$C$3,$D134,"")</f>
        <v/>
      </c>
      <c r="I134" s="28" t="str">
        <f>IF($C134=Config!$C$5,$D134,"")</f>
        <v/>
      </c>
    </row>
    <row r="135" spans="2:9" x14ac:dyDescent="0.25">
      <c r="B135" s="26">
        <v>132</v>
      </c>
      <c r="C135" s="18">
        <f>IF(SETTINGS!$H$12=Config!$E$2,'Time (Input)'!K43,"")</f>
        <v>0</v>
      </c>
      <c r="D135" s="27" t="e">
        <f>IF(SETTINGS!$I$9=Config!$I$2,(SETTINGS!$I$5/1000)/('Time (Input)'!L43/3600),(SETTINGS!$I$5/5280)/('Time (Input)'!L43/3600))</f>
        <v>#DIV/0!</v>
      </c>
      <c r="F135" s="28" t="str">
        <f>IF($C135=Config!$C$2,$D135,"")</f>
        <v/>
      </c>
      <c r="G135" s="28" t="str">
        <f>IF($C135=Config!$C$4,$D135,"")</f>
        <v/>
      </c>
      <c r="H135" s="28" t="str">
        <f>IF($C135=Config!$C$3,$D135,"")</f>
        <v/>
      </c>
      <c r="I135" s="28" t="str">
        <f>IF($C135=Config!$C$5,$D135,"")</f>
        <v/>
      </c>
    </row>
    <row r="136" spans="2:9" x14ac:dyDescent="0.25">
      <c r="B136" s="26">
        <v>133</v>
      </c>
      <c r="C136" s="18">
        <f>IF(SETTINGS!$H$12=Config!$E$2,'Time (Input)'!K44,"")</f>
        <v>0</v>
      </c>
      <c r="D136" s="27" t="e">
        <f>IF(SETTINGS!$I$9=Config!$I$2,(SETTINGS!$I$5/1000)/('Time (Input)'!L44/3600),(SETTINGS!$I$5/5280)/('Time (Input)'!L44/3600))</f>
        <v>#DIV/0!</v>
      </c>
      <c r="F136" s="28" t="str">
        <f>IF($C136=Config!$C$2,$D136,"")</f>
        <v/>
      </c>
      <c r="G136" s="28" t="str">
        <f>IF($C136=Config!$C$4,$D136,"")</f>
        <v/>
      </c>
      <c r="H136" s="28" t="str">
        <f>IF($C136=Config!$C$3,$D136,"")</f>
        <v/>
      </c>
      <c r="I136" s="28" t="str">
        <f>IF($C136=Config!$C$5,$D136,"")</f>
        <v/>
      </c>
    </row>
    <row r="137" spans="2:9" x14ac:dyDescent="0.25">
      <c r="B137" s="26">
        <v>134</v>
      </c>
      <c r="C137" s="18">
        <f>IF(SETTINGS!$H$12=Config!$E$2,'Time (Input)'!K45,"")</f>
        <v>0</v>
      </c>
      <c r="D137" s="27" t="e">
        <f>IF(SETTINGS!$I$9=Config!$I$2,(SETTINGS!$I$5/1000)/('Time (Input)'!L45/3600),(SETTINGS!$I$5/5280)/('Time (Input)'!L45/3600))</f>
        <v>#DIV/0!</v>
      </c>
      <c r="F137" s="28" t="str">
        <f>IF($C137=Config!$C$2,$D137,"")</f>
        <v/>
      </c>
      <c r="G137" s="28" t="str">
        <f>IF($C137=Config!$C$4,$D137,"")</f>
        <v/>
      </c>
      <c r="H137" s="28" t="str">
        <f>IF($C137=Config!$C$3,$D137,"")</f>
        <v/>
      </c>
      <c r="I137" s="28" t="str">
        <f>IF($C137=Config!$C$5,$D137,"")</f>
        <v/>
      </c>
    </row>
    <row r="138" spans="2:9" x14ac:dyDescent="0.25">
      <c r="B138" s="26">
        <v>135</v>
      </c>
      <c r="C138" s="18">
        <f>IF(SETTINGS!$H$12=Config!$E$2,'Time (Input)'!K46,"")</f>
        <v>0</v>
      </c>
      <c r="D138" s="27" t="e">
        <f>IF(SETTINGS!$I$9=Config!$I$2,(SETTINGS!$I$5/1000)/('Time (Input)'!L46/3600),(SETTINGS!$I$5/5280)/('Time (Input)'!L46/3600))</f>
        <v>#DIV/0!</v>
      </c>
      <c r="F138" s="28" t="str">
        <f>IF($C138=Config!$C$2,$D138,"")</f>
        <v/>
      </c>
      <c r="G138" s="28" t="str">
        <f>IF($C138=Config!$C$4,$D138,"")</f>
        <v/>
      </c>
      <c r="H138" s="28" t="str">
        <f>IF($C138=Config!$C$3,$D138,"")</f>
        <v/>
      </c>
      <c r="I138" s="28" t="str">
        <f>IF($C138=Config!$C$5,$D138,"")</f>
        <v/>
      </c>
    </row>
    <row r="139" spans="2:9" x14ac:dyDescent="0.25">
      <c r="B139" s="26">
        <v>136</v>
      </c>
      <c r="C139" s="18">
        <f>IF(SETTINGS!$H$12=Config!$E$2,'Time (Input)'!K47,"")</f>
        <v>0</v>
      </c>
      <c r="D139" s="27" t="e">
        <f>IF(SETTINGS!$I$9=Config!$I$2,(SETTINGS!$I$5/1000)/('Time (Input)'!L47/3600),(SETTINGS!$I$5/5280)/('Time (Input)'!L47/3600))</f>
        <v>#DIV/0!</v>
      </c>
      <c r="F139" s="28" t="str">
        <f>IF($C139=Config!$C$2,$D139,"")</f>
        <v/>
      </c>
      <c r="G139" s="28" t="str">
        <f>IF($C139=Config!$C$4,$D139,"")</f>
        <v/>
      </c>
      <c r="H139" s="28" t="str">
        <f>IF($C139=Config!$C$3,$D139,"")</f>
        <v/>
      </c>
      <c r="I139" s="28" t="str">
        <f>IF($C139=Config!$C$5,$D139,"")</f>
        <v/>
      </c>
    </row>
    <row r="140" spans="2:9" x14ac:dyDescent="0.25">
      <c r="B140" s="26">
        <v>137</v>
      </c>
      <c r="C140" s="18">
        <f>IF(SETTINGS!$H$12=Config!$E$2,'Time (Input)'!K48,"")</f>
        <v>0</v>
      </c>
      <c r="D140" s="27" t="e">
        <f>IF(SETTINGS!$I$9=Config!$I$2,(SETTINGS!$I$5/1000)/('Time (Input)'!L48/3600),(SETTINGS!$I$5/5280)/('Time (Input)'!L48/3600))</f>
        <v>#DIV/0!</v>
      </c>
      <c r="F140" s="28" t="str">
        <f>IF($C140=Config!$C$2,$D140,"")</f>
        <v/>
      </c>
      <c r="G140" s="28" t="str">
        <f>IF($C140=Config!$C$4,$D140,"")</f>
        <v/>
      </c>
      <c r="H140" s="28" t="str">
        <f>IF($C140=Config!$C$3,$D140,"")</f>
        <v/>
      </c>
      <c r="I140" s="28" t="str">
        <f>IF($C140=Config!$C$5,$D140,"")</f>
        <v/>
      </c>
    </row>
    <row r="141" spans="2:9" x14ac:dyDescent="0.25">
      <c r="B141" s="26">
        <v>138</v>
      </c>
      <c r="C141" s="18">
        <f>IF(SETTINGS!$H$12=Config!$E$2,'Time (Input)'!K49,"")</f>
        <v>0</v>
      </c>
      <c r="D141" s="27" t="e">
        <f>IF(SETTINGS!$I$9=Config!$I$2,(SETTINGS!$I$5/1000)/('Time (Input)'!L49/3600),(SETTINGS!$I$5/5280)/('Time (Input)'!L49/3600))</f>
        <v>#DIV/0!</v>
      </c>
      <c r="F141" s="28" t="str">
        <f>IF($C141=Config!$C$2,$D141,"")</f>
        <v/>
      </c>
      <c r="G141" s="28" t="str">
        <f>IF($C141=Config!$C$4,$D141,"")</f>
        <v/>
      </c>
      <c r="H141" s="28" t="str">
        <f>IF($C141=Config!$C$3,$D141,"")</f>
        <v/>
      </c>
      <c r="I141" s="28" t="str">
        <f>IF($C141=Config!$C$5,$D141,"")</f>
        <v/>
      </c>
    </row>
    <row r="142" spans="2:9" x14ac:dyDescent="0.25">
      <c r="B142" s="26">
        <v>139</v>
      </c>
      <c r="C142" s="18">
        <f>IF(SETTINGS!$H$12=Config!$E$2,'Time (Input)'!K50,"")</f>
        <v>0</v>
      </c>
      <c r="D142" s="27" t="e">
        <f>IF(SETTINGS!$I$9=Config!$I$2,(SETTINGS!$I$5/1000)/('Time (Input)'!L50/3600),(SETTINGS!$I$5/5280)/('Time (Input)'!L50/3600))</f>
        <v>#DIV/0!</v>
      </c>
      <c r="F142" s="28" t="str">
        <f>IF($C142=Config!$C$2,$D142,"")</f>
        <v/>
      </c>
      <c r="G142" s="28" t="str">
        <f>IF($C142=Config!$C$4,$D142,"")</f>
        <v/>
      </c>
      <c r="H142" s="28" t="str">
        <f>IF($C142=Config!$C$3,$D142,"")</f>
        <v/>
      </c>
      <c r="I142" s="28" t="str">
        <f>IF($C142=Config!$C$5,$D142,"")</f>
        <v/>
      </c>
    </row>
    <row r="143" spans="2:9" x14ac:dyDescent="0.25">
      <c r="B143" s="26">
        <v>140</v>
      </c>
      <c r="C143" s="18">
        <f>IF(SETTINGS!$H$12=Config!$E$2,'Time (Input)'!K51,"")</f>
        <v>0</v>
      </c>
      <c r="D143" s="27" t="e">
        <f>IF(SETTINGS!$I$9=Config!$I$2,(SETTINGS!$I$5/1000)/('Time (Input)'!L51/3600),(SETTINGS!$I$5/5280)/('Time (Input)'!L51/3600))</f>
        <v>#DIV/0!</v>
      </c>
      <c r="F143" s="28" t="str">
        <f>IF($C143=Config!$C$2,$D143,"")</f>
        <v/>
      </c>
      <c r="G143" s="28" t="str">
        <f>IF($C143=Config!$C$4,$D143,"")</f>
        <v/>
      </c>
      <c r="H143" s="28" t="str">
        <f>IF($C143=Config!$C$3,$D143,"")</f>
        <v/>
      </c>
      <c r="I143" s="28" t="str">
        <f>IF($C143=Config!$C$5,$D143,"")</f>
        <v/>
      </c>
    </row>
    <row r="144" spans="2:9" x14ac:dyDescent="0.25">
      <c r="B144" s="26">
        <v>141</v>
      </c>
      <c r="C144" s="18">
        <f>IF(SETTINGS!$H$12=Config!$E$2,'Time (Input)'!K52,"")</f>
        <v>0</v>
      </c>
      <c r="D144" s="27" t="e">
        <f>IF(SETTINGS!$I$9=Config!$I$2,(SETTINGS!$I$5/1000)/('Time (Input)'!L52/3600),(SETTINGS!$I$5/5280)/('Time (Input)'!L52/3600))</f>
        <v>#DIV/0!</v>
      </c>
      <c r="F144" s="28" t="str">
        <f>IF($C144=Config!$C$2,$D144,"")</f>
        <v/>
      </c>
      <c r="G144" s="28" t="str">
        <f>IF($C144=Config!$C$4,$D144,"")</f>
        <v/>
      </c>
      <c r="H144" s="28" t="str">
        <f>IF($C144=Config!$C$3,$D144,"")</f>
        <v/>
      </c>
      <c r="I144" s="28" t="str">
        <f>IF($C144=Config!$C$5,$D144,"")</f>
        <v/>
      </c>
    </row>
    <row r="145" spans="2:9" x14ac:dyDescent="0.25">
      <c r="B145" s="26">
        <v>142</v>
      </c>
      <c r="C145" s="18">
        <f>IF(SETTINGS!$H$12=Config!$E$2,'Time (Input)'!K53,"")</f>
        <v>0</v>
      </c>
      <c r="D145" s="27" t="e">
        <f>IF(SETTINGS!$I$9=Config!$I$2,(SETTINGS!$I$5/1000)/('Time (Input)'!L53/3600),(SETTINGS!$I$5/5280)/('Time (Input)'!L53/3600))</f>
        <v>#DIV/0!</v>
      </c>
      <c r="F145" s="28" t="str">
        <f>IF($C145=Config!$C$2,$D145,"")</f>
        <v/>
      </c>
      <c r="G145" s="28" t="str">
        <f>IF($C145=Config!$C$4,$D145,"")</f>
        <v/>
      </c>
      <c r="H145" s="28" t="str">
        <f>IF($C145=Config!$C$3,$D145,"")</f>
        <v/>
      </c>
      <c r="I145" s="28" t="str">
        <f>IF($C145=Config!$C$5,$D145,"")</f>
        <v/>
      </c>
    </row>
    <row r="146" spans="2:9" x14ac:dyDescent="0.25">
      <c r="B146" s="26">
        <v>143</v>
      </c>
      <c r="C146" s="18">
        <f>IF(SETTINGS!$H$12=Config!$E$2,'Time (Input)'!K54,"")</f>
        <v>0</v>
      </c>
      <c r="D146" s="27" t="e">
        <f>IF(SETTINGS!$I$9=Config!$I$2,(SETTINGS!$I$5/1000)/('Time (Input)'!L54/3600),(SETTINGS!$I$5/5280)/('Time (Input)'!L54/3600))</f>
        <v>#DIV/0!</v>
      </c>
      <c r="F146" s="28" t="str">
        <f>IF($C146=Config!$C$2,$D146,"")</f>
        <v/>
      </c>
      <c r="G146" s="28" t="str">
        <f>IF($C146=Config!$C$4,$D146,"")</f>
        <v/>
      </c>
      <c r="H146" s="28" t="str">
        <f>IF($C146=Config!$C$3,$D146,"")</f>
        <v/>
      </c>
      <c r="I146" s="28" t="str">
        <f>IF($C146=Config!$C$5,$D146,"")</f>
        <v/>
      </c>
    </row>
    <row r="147" spans="2:9" x14ac:dyDescent="0.25">
      <c r="B147" s="26">
        <v>144</v>
      </c>
      <c r="C147" s="18">
        <f>IF(SETTINGS!$H$12=Config!$E$2,'Time (Input)'!K55,"")</f>
        <v>0</v>
      </c>
      <c r="D147" s="27" t="e">
        <f>IF(SETTINGS!$I$9=Config!$I$2,(SETTINGS!$I$5/1000)/('Time (Input)'!L55/3600),(SETTINGS!$I$5/5280)/('Time (Input)'!L55/3600))</f>
        <v>#DIV/0!</v>
      </c>
      <c r="F147" s="28" t="str">
        <f>IF($C147=Config!$C$2,$D147,"")</f>
        <v/>
      </c>
      <c r="G147" s="28" t="str">
        <f>IF($C147=Config!$C$4,$D147,"")</f>
        <v/>
      </c>
      <c r="H147" s="28" t="str">
        <f>IF($C147=Config!$C$3,$D147,"")</f>
        <v/>
      </c>
      <c r="I147" s="28" t="str">
        <f>IF($C147=Config!$C$5,$D147,"")</f>
        <v/>
      </c>
    </row>
    <row r="148" spans="2:9" x14ac:dyDescent="0.25">
      <c r="B148" s="26">
        <v>145</v>
      </c>
      <c r="C148" s="18">
        <f>IF(SETTINGS!$H$12=Config!$E$2,'Time (Input)'!K56,"")</f>
        <v>0</v>
      </c>
      <c r="D148" s="27" t="e">
        <f>IF(SETTINGS!$I$9=Config!$I$2,(SETTINGS!$I$5/1000)/('Time (Input)'!L56/3600),(SETTINGS!$I$5/5280)/('Time (Input)'!L56/3600))</f>
        <v>#DIV/0!</v>
      </c>
      <c r="F148" s="28" t="str">
        <f>IF($C148=Config!$C$2,$D148,"")</f>
        <v/>
      </c>
      <c r="G148" s="28" t="str">
        <f>IF($C148=Config!$C$4,$D148,"")</f>
        <v/>
      </c>
      <c r="H148" s="28" t="str">
        <f>IF($C148=Config!$C$3,$D148,"")</f>
        <v/>
      </c>
      <c r="I148" s="28" t="str">
        <f>IF($C148=Config!$C$5,$D148,"")</f>
        <v/>
      </c>
    </row>
    <row r="149" spans="2:9" x14ac:dyDescent="0.25">
      <c r="B149" s="26">
        <v>146</v>
      </c>
      <c r="C149" s="18">
        <f>IF(SETTINGS!$H$12=Config!$E$2,'Time (Input)'!K57,"")</f>
        <v>0</v>
      </c>
      <c r="D149" s="27" t="e">
        <f>IF(SETTINGS!$I$9=Config!$I$2,(SETTINGS!$I$5/1000)/('Time (Input)'!L57/3600),(SETTINGS!$I$5/5280)/('Time (Input)'!L57/3600))</f>
        <v>#DIV/0!</v>
      </c>
      <c r="F149" s="28" t="str">
        <f>IF($C149=Config!$C$2,$D149,"")</f>
        <v/>
      </c>
      <c r="G149" s="28" t="str">
        <f>IF($C149=Config!$C$4,$D149,"")</f>
        <v/>
      </c>
      <c r="H149" s="28" t="str">
        <f>IF($C149=Config!$C$3,$D149,"")</f>
        <v/>
      </c>
      <c r="I149" s="28" t="str">
        <f>IF($C149=Config!$C$5,$D149,"")</f>
        <v/>
      </c>
    </row>
    <row r="150" spans="2:9" x14ac:dyDescent="0.25">
      <c r="B150" s="26">
        <v>147</v>
      </c>
      <c r="C150" s="18">
        <f>IF(SETTINGS!$H$12=Config!$E$2,'Time (Input)'!K58,"")</f>
        <v>0</v>
      </c>
      <c r="D150" s="27" t="e">
        <f>IF(SETTINGS!$I$9=Config!$I$2,(SETTINGS!$I$5/1000)/('Time (Input)'!L58/3600),(SETTINGS!$I$5/5280)/('Time (Input)'!L58/3600))</f>
        <v>#DIV/0!</v>
      </c>
      <c r="F150" s="28" t="str">
        <f>IF($C150=Config!$C$2,$D150,"")</f>
        <v/>
      </c>
      <c r="G150" s="28" t="str">
        <f>IF($C150=Config!$C$4,$D150,"")</f>
        <v/>
      </c>
      <c r="H150" s="28" t="str">
        <f>IF($C150=Config!$C$3,$D150,"")</f>
        <v/>
      </c>
      <c r="I150" s="28" t="str">
        <f>IF($C150=Config!$C$5,$D150,"")</f>
        <v/>
      </c>
    </row>
    <row r="151" spans="2:9" x14ac:dyDescent="0.25">
      <c r="B151" s="26">
        <v>148</v>
      </c>
      <c r="C151" s="18">
        <f>IF(SETTINGS!$H$12=Config!$E$2,'Time (Input)'!K59,"")</f>
        <v>0</v>
      </c>
      <c r="D151" s="27" t="e">
        <f>IF(SETTINGS!$I$9=Config!$I$2,(SETTINGS!$I$5/1000)/('Time (Input)'!L59/3600),(SETTINGS!$I$5/5280)/('Time (Input)'!L59/3600))</f>
        <v>#DIV/0!</v>
      </c>
      <c r="F151" s="28" t="str">
        <f>IF($C151=Config!$C$2,$D151,"")</f>
        <v/>
      </c>
      <c r="G151" s="28" t="str">
        <f>IF($C151=Config!$C$4,$D151,"")</f>
        <v/>
      </c>
      <c r="H151" s="28" t="str">
        <f>IF($C151=Config!$C$3,$D151,"")</f>
        <v/>
      </c>
      <c r="I151" s="28" t="str">
        <f>IF($C151=Config!$C$5,$D151,"")</f>
        <v/>
      </c>
    </row>
    <row r="152" spans="2:9" x14ac:dyDescent="0.25">
      <c r="B152" s="26">
        <v>149</v>
      </c>
      <c r="C152" s="18">
        <f>IF(SETTINGS!$H$12=Config!$E$2,'Time (Input)'!K60,"")</f>
        <v>0</v>
      </c>
      <c r="D152" s="27" t="e">
        <f>IF(SETTINGS!$I$9=Config!$I$2,(SETTINGS!$I$5/1000)/('Time (Input)'!L60/3600),(SETTINGS!$I$5/5280)/('Time (Input)'!L60/3600))</f>
        <v>#DIV/0!</v>
      </c>
      <c r="F152" s="28" t="str">
        <f>IF($C152=Config!$C$2,$D152,"")</f>
        <v/>
      </c>
      <c r="G152" s="28" t="str">
        <f>IF($C152=Config!$C$4,$D152,"")</f>
        <v/>
      </c>
      <c r="H152" s="28" t="str">
        <f>IF($C152=Config!$C$3,$D152,"")</f>
        <v/>
      </c>
      <c r="I152" s="28" t="str">
        <f>IF($C152=Config!$C$5,$D152,"")</f>
        <v/>
      </c>
    </row>
    <row r="153" spans="2:9" x14ac:dyDescent="0.25">
      <c r="B153" s="26">
        <v>150</v>
      </c>
      <c r="C153" s="18">
        <f>IF(SETTINGS!$H$12=Config!$E$2,'Time (Input)'!K61,"")</f>
        <v>0</v>
      </c>
      <c r="D153" s="27" t="e">
        <f>IF(SETTINGS!$I$9=Config!$I$2,(SETTINGS!$I$5/1000)/('Time (Input)'!L61/3600),(SETTINGS!$I$5/5280)/('Time (Input)'!L61/3600))</f>
        <v>#DIV/0!</v>
      </c>
      <c r="F153" s="28" t="str">
        <f>IF($C153=Config!$C$2,$D153,"")</f>
        <v/>
      </c>
      <c r="G153" s="28" t="str">
        <f>IF($C153=Config!$C$4,$D153,"")</f>
        <v/>
      </c>
      <c r="H153" s="28" t="str">
        <f>IF($C153=Config!$C$3,$D153,"")</f>
        <v/>
      </c>
      <c r="I153" s="28" t="str">
        <f>IF($C153=Config!$C$5,$D153,"")</f>
        <v/>
      </c>
    </row>
    <row r="154" spans="2:9" x14ac:dyDescent="0.25">
      <c r="B154" s="26">
        <v>151</v>
      </c>
      <c r="C154" s="18">
        <f>IF(SETTINGS!$H$12=Config!$E$2,'Time (Input)'!O12,"")</f>
        <v>0</v>
      </c>
      <c r="D154" s="27" t="e">
        <f>IF(SETTINGS!$I$9=Config!$I$2,(SETTINGS!$I$5/1000)/('Time (Input)'!P12/3600),(SETTINGS!$I$5/5280)/('Time (Input)'!P12/3600))</f>
        <v>#DIV/0!</v>
      </c>
      <c r="F154" s="28" t="str">
        <f>IF($C154=Config!$C$2,$D154,"")</f>
        <v/>
      </c>
      <c r="G154" s="28" t="str">
        <f>IF($C154=Config!$C$4,$D154,"")</f>
        <v/>
      </c>
      <c r="H154" s="28" t="str">
        <f>IF($C154=Config!$C$3,$D154,"")</f>
        <v/>
      </c>
      <c r="I154" s="28" t="str">
        <f>IF($C154=Config!$C$5,$D154,"")</f>
        <v/>
      </c>
    </row>
    <row r="155" spans="2:9" x14ac:dyDescent="0.25">
      <c r="B155" s="26">
        <v>152</v>
      </c>
      <c r="C155" s="18">
        <f>IF(SETTINGS!$H$12=Config!$E$2,'Time (Input)'!O13,"")</f>
        <v>0</v>
      </c>
      <c r="D155" s="27" t="e">
        <f>IF(SETTINGS!$I$9=Config!$I$2,(SETTINGS!$I$5/1000)/('Time (Input)'!P13/3600),(SETTINGS!$I$5/5280)/('Time (Input)'!P13/3600))</f>
        <v>#DIV/0!</v>
      </c>
      <c r="F155" s="28" t="str">
        <f>IF($C155=Config!$C$2,$D155,"")</f>
        <v/>
      </c>
      <c r="G155" s="28" t="str">
        <f>IF($C155=Config!$C$4,$D155,"")</f>
        <v/>
      </c>
      <c r="H155" s="28" t="str">
        <f>IF($C155=Config!$C$3,$D155,"")</f>
        <v/>
      </c>
      <c r="I155" s="28" t="str">
        <f>IF($C155=Config!$C$5,$D155,"")</f>
        <v/>
      </c>
    </row>
    <row r="156" spans="2:9" x14ac:dyDescent="0.25">
      <c r="B156" s="26">
        <v>153</v>
      </c>
      <c r="C156" s="18">
        <f>IF(SETTINGS!$H$12=Config!$E$2,'Time (Input)'!O14,"")</f>
        <v>0</v>
      </c>
      <c r="D156" s="27" t="e">
        <f>IF(SETTINGS!$I$9=Config!$I$2,(SETTINGS!$I$5/1000)/('Time (Input)'!P14/3600),(SETTINGS!$I$5/5280)/('Time (Input)'!P14/3600))</f>
        <v>#DIV/0!</v>
      </c>
      <c r="F156" s="28" t="str">
        <f>IF($C156=Config!$C$2,$D156,"")</f>
        <v/>
      </c>
      <c r="G156" s="28" t="str">
        <f>IF($C156=Config!$C$4,$D156,"")</f>
        <v/>
      </c>
      <c r="H156" s="28" t="str">
        <f>IF($C156=Config!$C$3,$D156,"")</f>
        <v/>
      </c>
      <c r="I156" s="28" t="str">
        <f>IF($C156=Config!$C$5,$D156,"")</f>
        <v/>
      </c>
    </row>
    <row r="157" spans="2:9" x14ac:dyDescent="0.25">
      <c r="B157" s="26">
        <v>154</v>
      </c>
      <c r="C157" s="18">
        <f>IF(SETTINGS!$H$12=Config!$E$2,'Time (Input)'!O15,"")</f>
        <v>0</v>
      </c>
      <c r="D157" s="27" t="e">
        <f>IF(SETTINGS!$I$9=Config!$I$2,(SETTINGS!$I$5/1000)/('Time (Input)'!P15/3600),(SETTINGS!$I$5/5280)/('Time (Input)'!P15/3600))</f>
        <v>#DIV/0!</v>
      </c>
      <c r="F157" s="28" t="str">
        <f>IF($C157=Config!$C$2,$D157,"")</f>
        <v/>
      </c>
      <c r="G157" s="28" t="str">
        <f>IF($C157=Config!$C$4,$D157,"")</f>
        <v/>
      </c>
      <c r="H157" s="28" t="str">
        <f>IF($C157=Config!$C$3,$D157,"")</f>
        <v/>
      </c>
      <c r="I157" s="28" t="str">
        <f>IF($C157=Config!$C$5,$D157,"")</f>
        <v/>
      </c>
    </row>
    <row r="158" spans="2:9" x14ac:dyDescent="0.25">
      <c r="B158" s="26">
        <v>155</v>
      </c>
      <c r="C158" s="18">
        <f>IF(SETTINGS!$H$12=Config!$E$2,'Time (Input)'!O16,"")</f>
        <v>0</v>
      </c>
      <c r="D158" s="27" t="e">
        <f>IF(SETTINGS!$I$9=Config!$I$2,(SETTINGS!$I$5/1000)/('Time (Input)'!P16/3600),(SETTINGS!$I$5/5280)/('Time (Input)'!P16/3600))</f>
        <v>#DIV/0!</v>
      </c>
      <c r="F158" s="28" t="str">
        <f>IF($C158=Config!$C$2,$D158,"")</f>
        <v/>
      </c>
      <c r="G158" s="28" t="str">
        <f>IF($C158=Config!$C$4,$D158,"")</f>
        <v/>
      </c>
      <c r="H158" s="28" t="str">
        <f>IF($C158=Config!$C$3,$D158,"")</f>
        <v/>
      </c>
      <c r="I158" s="28" t="str">
        <f>IF($C158=Config!$C$5,$D158,"")</f>
        <v/>
      </c>
    </row>
    <row r="159" spans="2:9" x14ac:dyDescent="0.25">
      <c r="B159" s="26">
        <v>156</v>
      </c>
      <c r="C159" s="18">
        <f>IF(SETTINGS!$H$12=Config!$E$2,'Time (Input)'!O17,"")</f>
        <v>0</v>
      </c>
      <c r="D159" s="27" t="e">
        <f>IF(SETTINGS!$I$9=Config!$I$2,(SETTINGS!$I$5/1000)/('Time (Input)'!P17/3600),(SETTINGS!$I$5/5280)/('Time (Input)'!P17/3600))</f>
        <v>#DIV/0!</v>
      </c>
      <c r="F159" s="28" t="str">
        <f>IF($C159=Config!$C$2,$D159,"")</f>
        <v/>
      </c>
      <c r="G159" s="28" t="str">
        <f>IF($C159=Config!$C$4,$D159,"")</f>
        <v/>
      </c>
      <c r="H159" s="28" t="str">
        <f>IF($C159=Config!$C$3,$D159,"")</f>
        <v/>
      </c>
      <c r="I159" s="28" t="str">
        <f>IF($C159=Config!$C$5,$D159,"")</f>
        <v/>
      </c>
    </row>
    <row r="160" spans="2:9" x14ac:dyDescent="0.25">
      <c r="B160" s="26">
        <v>157</v>
      </c>
      <c r="C160" s="18">
        <f>IF(SETTINGS!$H$12=Config!$E$2,'Time (Input)'!O18,"")</f>
        <v>0</v>
      </c>
      <c r="D160" s="27" t="e">
        <f>IF(SETTINGS!$I$9=Config!$I$2,(SETTINGS!$I$5/1000)/('Time (Input)'!P18/3600),(SETTINGS!$I$5/5280)/('Time (Input)'!P18/3600))</f>
        <v>#DIV/0!</v>
      </c>
      <c r="F160" s="28" t="str">
        <f>IF($C160=Config!$C$2,$D160,"")</f>
        <v/>
      </c>
      <c r="G160" s="28" t="str">
        <f>IF($C160=Config!$C$4,$D160,"")</f>
        <v/>
      </c>
      <c r="H160" s="28" t="str">
        <f>IF($C160=Config!$C$3,$D160,"")</f>
        <v/>
      </c>
      <c r="I160" s="28" t="str">
        <f>IF($C160=Config!$C$5,$D160,"")</f>
        <v/>
      </c>
    </row>
    <row r="161" spans="2:9" x14ac:dyDescent="0.25">
      <c r="B161" s="26">
        <v>158</v>
      </c>
      <c r="C161" s="18">
        <f>IF(SETTINGS!$H$12=Config!$E$2,'Time (Input)'!O19,"")</f>
        <v>0</v>
      </c>
      <c r="D161" s="27" t="e">
        <f>IF(SETTINGS!$I$9=Config!$I$2,(SETTINGS!$I$5/1000)/('Time (Input)'!P19/3600),(SETTINGS!$I$5/5280)/('Time (Input)'!P19/3600))</f>
        <v>#DIV/0!</v>
      </c>
      <c r="F161" s="28" t="str">
        <f>IF($C161=Config!$C$2,$D161,"")</f>
        <v/>
      </c>
      <c r="G161" s="28" t="str">
        <f>IF($C161=Config!$C$4,$D161,"")</f>
        <v/>
      </c>
      <c r="H161" s="28" t="str">
        <f>IF($C161=Config!$C$3,$D161,"")</f>
        <v/>
      </c>
      <c r="I161" s="28" t="str">
        <f>IF($C161=Config!$C$5,$D161,"")</f>
        <v/>
      </c>
    </row>
    <row r="162" spans="2:9" x14ac:dyDescent="0.25">
      <c r="B162" s="26">
        <v>159</v>
      </c>
      <c r="C162" s="18">
        <f>IF(SETTINGS!$H$12=Config!$E$2,'Time (Input)'!O20,"")</f>
        <v>0</v>
      </c>
      <c r="D162" s="27" t="e">
        <f>IF(SETTINGS!$I$9=Config!$I$2,(SETTINGS!$I$5/1000)/('Time (Input)'!P20/3600),(SETTINGS!$I$5/5280)/('Time (Input)'!P20/3600))</f>
        <v>#DIV/0!</v>
      </c>
      <c r="F162" s="28" t="str">
        <f>IF($C162=Config!$C$2,$D162,"")</f>
        <v/>
      </c>
      <c r="G162" s="28" t="str">
        <f>IF($C162=Config!$C$4,$D162,"")</f>
        <v/>
      </c>
      <c r="H162" s="28" t="str">
        <f>IF($C162=Config!$C$3,$D162,"")</f>
        <v/>
      </c>
      <c r="I162" s="28" t="str">
        <f>IF($C162=Config!$C$5,$D162,"")</f>
        <v/>
      </c>
    </row>
    <row r="163" spans="2:9" x14ac:dyDescent="0.25">
      <c r="B163" s="26">
        <v>160</v>
      </c>
      <c r="C163" s="18">
        <f>IF(SETTINGS!$H$12=Config!$E$2,'Time (Input)'!O21,"")</f>
        <v>0</v>
      </c>
      <c r="D163" s="27" t="e">
        <f>IF(SETTINGS!$I$9=Config!$I$2,(SETTINGS!$I$5/1000)/('Time (Input)'!P21/3600),(SETTINGS!$I$5/5280)/('Time (Input)'!P21/3600))</f>
        <v>#DIV/0!</v>
      </c>
      <c r="F163" s="28" t="str">
        <f>IF($C163=Config!$C$2,$D163,"")</f>
        <v/>
      </c>
      <c r="G163" s="28" t="str">
        <f>IF($C163=Config!$C$4,$D163,"")</f>
        <v/>
      </c>
      <c r="H163" s="28" t="str">
        <f>IF($C163=Config!$C$3,$D163,"")</f>
        <v/>
      </c>
      <c r="I163" s="28" t="str">
        <f>IF($C163=Config!$C$5,$D163,"")</f>
        <v/>
      </c>
    </row>
    <row r="164" spans="2:9" x14ac:dyDescent="0.25">
      <c r="B164" s="26">
        <v>161</v>
      </c>
      <c r="C164" s="18">
        <f>IF(SETTINGS!$H$12=Config!$E$2,'Time (Input)'!O22,"")</f>
        <v>0</v>
      </c>
      <c r="D164" s="27" t="e">
        <f>IF(SETTINGS!$I$9=Config!$I$2,(SETTINGS!$I$5/1000)/('Time (Input)'!P22/3600),(SETTINGS!$I$5/5280)/('Time (Input)'!P22/3600))</f>
        <v>#DIV/0!</v>
      </c>
      <c r="F164" s="28" t="str">
        <f>IF($C164=Config!$C$2,$D164,"")</f>
        <v/>
      </c>
      <c r="G164" s="28" t="str">
        <f>IF($C164=Config!$C$4,$D164,"")</f>
        <v/>
      </c>
      <c r="H164" s="28" t="str">
        <f>IF($C164=Config!$C$3,$D164,"")</f>
        <v/>
      </c>
      <c r="I164" s="28" t="str">
        <f>IF($C164=Config!$C$5,$D164,"")</f>
        <v/>
      </c>
    </row>
    <row r="165" spans="2:9" x14ac:dyDescent="0.25">
      <c r="B165" s="26">
        <v>162</v>
      </c>
      <c r="C165" s="18">
        <f>IF(SETTINGS!$H$12=Config!$E$2,'Time (Input)'!O23,"")</f>
        <v>0</v>
      </c>
      <c r="D165" s="27" t="e">
        <f>IF(SETTINGS!$I$9=Config!$I$2,(SETTINGS!$I$5/1000)/('Time (Input)'!P23/3600),(SETTINGS!$I$5/5280)/('Time (Input)'!P23/3600))</f>
        <v>#DIV/0!</v>
      </c>
      <c r="F165" s="28" t="str">
        <f>IF($C165=Config!$C$2,$D165,"")</f>
        <v/>
      </c>
      <c r="G165" s="28" t="str">
        <f>IF($C165=Config!$C$4,$D165,"")</f>
        <v/>
      </c>
      <c r="H165" s="28" t="str">
        <f>IF($C165=Config!$C$3,$D165,"")</f>
        <v/>
      </c>
      <c r="I165" s="28" t="str">
        <f>IF($C165=Config!$C$5,$D165,"")</f>
        <v/>
      </c>
    </row>
    <row r="166" spans="2:9" x14ac:dyDescent="0.25">
      <c r="B166" s="26">
        <v>163</v>
      </c>
      <c r="C166" s="18">
        <f>IF(SETTINGS!$H$12=Config!$E$2,'Time (Input)'!O24,"")</f>
        <v>0</v>
      </c>
      <c r="D166" s="27" t="e">
        <f>IF(SETTINGS!$I$9=Config!$I$2,(SETTINGS!$I$5/1000)/('Time (Input)'!P24/3600),(SETTINGS!$I$5/5280)/('Time (Input)'!P24/3600))</f>
        <v>#DIV/0!</v>
      </c>
      <c r="F166" s="28" t="str">
        <f>IF($C166=Config!$C$2,$D166,"")</f>
        <v/>
      </c>
      <c r="G166" s="28" t="str">
        <f>IF($C166=Config!$C$4,$D166,"")</f>
        <v/>
      </c>
      <c r="H166" s="28" t="str">
        <f>IF($C166=Config!$C$3,$D166,"")</f>
        <v/>
      </c>
      <c r="I166" s="28" t="str">
        <f>IF($C166=Config!$C$5,$D166,"")</f>
        <v/>
      </c>
    </row>
    <row r="167" spans="2:9" x14ac:dyDescent="0.25">
      <c r="B167" s="26">
        <v>164</v>
      </c>
      <c r="C167" s="18">
        <f>IF(SETTINGS!$H$12=Config!$E$2,'Time (Input)'!O25,"")</f>
        <v>0</v>
      </c>
      <c r="D167" s="27" t="e">
        <f>IF(SETTINGS!$I$9=Config!$I$2,(SETTINGS!$I$5/1000)/('Time (Input)'!P25/3600),(SETTINGS!$I$5/5280)/('Time (Input)'!P25/3600))</f>
        <v>#DIV/0!</v>
      </c>
      <c r="F167" s="28" t="str">
        <f>IF($C167=Config!$C$2,$D167,"")</f>
        <v/>
      </c>
      <c r="G167" s="28" t="str">
        <f>IF($C167=Config!$C$4,$D167,"")</f>
        <v/>
      </c>
      <c r="H167" s="28" t="str">
        <f>IF($C167=Config!$C$3,$D167,"")</f>
        <v/>
      </c>
      <c r="I167" s="28" t="str">
        <f>IF($C167=Config!$C$5,$D167,"")</f>
        <v/>
      </c>
    </row>
    <row r="168" spans="2:9" x14ac:dyDescent="0.25">
      <c r="B168" s="26">
        <v>165</v>
      </c>
      <c r="C168" s="18">
        <f>IF(SETTINGS!$H$12=Config!$E$2,'Time (Input)'!O26,"")</f>
        <v>0</v>
      </c>
      <c r="D168" s="27" t="e">
        <f>IF(SETTINGS!$I$9=Config!$I$2,(SETTINGS!$I$5/1000)/('Time (Input)'!P26/3600),(SETTINGS!$I$5/5280)/('Time (Input)'!P26/3600))</f>
        <v>#DIV/0!</v>
      </c>
      <c r="F168" s="28" t="str">
        <f>IF($C168=Config!$C$2,$D168,"")</f>
        <v/>
      </c>
      <c r="G168" s="28" t="str">
        <f>IF($C168=Config!$C$4,$D168,"")</f>
        <v/>
      </c>
      <c r="H168" s="28" t="str">
        <f>IF($C168=Config!$C$3,$D168,"")</f>
        <v/>
      </c>
      <c r="I168" s="28" t="str">
        <f>IF($C168=Config!$C$5,$D168,"")</f>
        <v/>
      </c>
    </row>
    <row r="169" spans="2:9" x14ac:dyDescent="0.25">
      <c r="B169" s="26">
        <v>166</v>
      </c>
      <c r="C169" s="18">
        <f>IF(SETTINGS!$H$12=Config!$E$2,'Time (Input)'!O27,"")</f>
        <v>0</v>
      </c>
      <c r="D169" s="27" t="e">
        <f>IF(SETTINGS!$I$9=Config!$I$2,(SETTINGS!$I$5/1000)/('Time (Input)'!P27/3600),(SETTINGS!$I$5/5280)/('Time (Input)'!P27/3600))</f>
        <v>#DIV/0!</v>
      </c>
      <c r="F169" s="28" t="str">
        <f>IF($C169=Config!$C$2,$D169,"")</f>
        <v/>
      </c>
      <c r="G169" s="28" t="str">
        <f>IF($C169=Config!$C$4,$D169,"")</f>
        <v/>
      </c>
      <c r="H169" s="28" t="str">
        <f>IF($C169=Config!$C$3,$D169,"")</f>
        <v/>
      </c>
      <c r="I169" s="28" t="str">
        <f>IF($C169=Config!$C$5,$D169,"")</f>
        <v/>
      </c>
    </row>
    <row r="170" spans="2:9" x14ac:dyDescent="0.25">
      <c r="B170" s="26">
        <v>167</v>
      </c>
      <c r="C170" s="18">
        <f>IF(SETTINGS!$H$12=Config!$E$2,'Time (Input)'!O28,"")</f>
        <v>0</v>
      </c>
      <c r="D170" s="27" t="e">
        <f>IF(SETTINGS!$I$9=Config!$I$2,(SETTINGS!$I$5/1000)/('Time (Input)'!P28/3600),(SETTINGS!$I$5/5280)/('Time (Input)'!P28/3600))</f>
        <v>#DIV/0!</v>
      </c>
      <c r="F170" s="28" t="str">
        <f>IF($C170=Config!$C$2,$D170,"")</f>
        <v/>
      </c>
      <c r="G170" s="28" t="str">
        <f>IF($C170=Config!$C$4,$D170,"")</f>
        <v/>
      </c>
      <c r="H170" s="28" t="str">
        <f>IF($C170=Config!$C$3,$D170,"")</f>
        <v/>
      </c>
      <c r="I170" s="28" t="str">
        <f>IF($C170=Config!$C$5,$D170,"")</f>
        <v/>
      </c>
    </row>
    <row r="171" spans="2:9" x14ac:dyDescent="0.25">
      <c r="B171" s="26">
        <v>168</v>
      </c>
      <c r="C171" s="18">
        <f>IF(SETTINGS!$H$12=Config!$E$2,'Time (Input)'!O29,"")</f>
        <v>0</v>
      </c>
      <c r="D171" s="27" t="e">
        <f>IF(SETTINGS!$I$9=Config!$I$2,(SETTINGS!$I$5/1000)/('Time (Input)'!P29/3600),(SETTINGS!$I$5/5280)/('Time (Input)'!P29/3600))</f>
        <v>#DIV/0!</v>
      </c>
      <c r="F171" s="28" t="str">
        <f>IF($C171=Config!$C$2,$D171,"")</f>
        <v/>
      </c>
      <c r="G171" s="28" t="str">
        <f>IF($C171=Config!$C$4,$D171,"")</f>
        <v/>
      </c>
      <c r="H171" s="28" t="str">
        <f>IF($C171=Config!$C$3,$D171,"")</f>
        <v/>
      </c>
      <c r="I171" s="28" t="str">
        <f>IF($C171=Config!$C$5,$D171,"")</f>
        <v/>
      </c>
    </row>
    <row r="172" spans="2:9" x14ac:dyDescent="0.25">
      <c r="B172" s="26">
        <v>169</v>
      </c>
      <c r="C172" s="18">
        <f>IF(SETTINGS!$H$12=Config!$E$2,'Time (Input)'!O30,"")</f>
        <v>0</v>
      </c>
      <c r="D172" s="27" t="e">
        <f>IF(SETTINGS!$I$9=Config!$I$2,(SETTINGS!$I$5/1000)/('Time (Input)'!P30/3600),(SETTINGS!$I$5/5280)/('Time (Input)'!P30/3600))</f>
        <v>#DIV/0!</v>
      </c>
      <c r="F172" s="28" t="str">
        <f>IF($C172=Config!$C$2,$D172,"")</f>
        <v/>
      </c>
      <c r="G172" s="28" t="str">
        <f>IF($C172=Config!$C$4,$D172,"")</f>
        <v/>
      </c>
      <c r="H172" s="28" t="str">
        <f>IF($C172=Config!$C$3,$D172,"")</f>
        <v/>
      </c>
      <c r="I172" s="28" t="str">
        <f>IF($C172=Config!$C$5,$D172,"")</f>
        <v/>
      </c>
    </row>
    <row r="173" spans="2:9" x14ac:dyDescent="0.25">
      <c r="B173" s="26">
        <v>170</v>
      </c>
      <c r="C173" s="18">
        <f>IF(SETTINGS!$H$12=Config!$E$2,'Time (Input)'!O31,"")</f>
        <v>0</v>
      </c>
      <c r="D173" s="27" t="e">
        <f>IF(SETTINGS!$I$9=Config!$I$2,(SETTINGS!$I$5/1000)/('Time (Input)'!P31/3600),(SETTINGS!$I$5/5280)/('Time (Input)'!P31/3600))</f>
        <v>#DIV/0!</v>
      </c>
      <c r="F173" s="28" t="str">
        <f>IF($C173=Config!$C$2,$D173,"")</f>
        <v/>
      </c>
      <c r="G173" s="28" t="str">
        <f>IF($C173=Config!$C$4,$D173,"")</f>
        <v/>
      </c>
      <c r="H173" s="28" t="str">
        <f>IF($C173=Config!$C$3,$D173,"")</f>
        <v/>
      </c>
      <c r="I173" s="28" t="str">
        <f>IF($C173=Config!$C$5,$D173,"")</f>
        <v/>
      </c>
    </row>
    <row r="174" spans="2:9" x14ac:dyDescent="0.25">
      <c r="B174" s="26">
        <v>171</v>
      </c>
      <c r="C174" s="18">
        <f>IF(SETTINGS!$H$12=Config!$E$2,'Time (Input)'!O32,"")</f>
        <v>0</v>
      </c>
      <c r="D174" s="27" t="e">
        <f>IF(SETTINGS!$I$9=Config!$I$2,(SETTINGS!$I$5/1000)/('Time (Input)'!P32/3600),(SETTINGS!$I$5/5280)/('Time (Input)'!P32/3600))</f>
        <v>#DIV/0!</v>
      </c>
      <c r="F174" s="28" t="str">
        <f>IF($C174=Config!$C$2,$D174,"")</f>
        <v/>
      </c>
      <c r="G174" s="28" t="str">
        <f>IF($C174=Config!$C$4,$D174,"")</f>
        <v/>
      </c>
      <c r="H174" s="28" t="str">
        <f>IF($C174=Config!$C$3,$D174,"")</f>
        <v/>
      </c>
      <c r="I174" s="28" t="str">
        <f>IF($C174=Config!$C$5,$D174,"")</f>
        <v/>
      </c>
    </row>
    <row r="175" spans="2:9" x14ac:dyDescent="0.25">
      <c r="B175" s="26">
        <v>172</v>
      </c>
      <c r="C175" s="18">
        <f>IF(SETTINGS!$H$12=Config!$E$2,'Time (Input)'!O33,"")</f>
        <v>0</v>
      </c>
      <c r="D175" s="27" t="e">
        <f>IF(SETTINGS!$I$9=Config!$I$2,(SETTINGS!$I$5/1000)/('Time (Input)'!P33/3600),(SETTINGS!$I$5/5280)/('Time (Input)'!P33/3600))</f>
        <v>#DIV/0!</v>
      </c>
      <c r="F175" s="28" t="str">
        <f>IF($C175=Config!$C$2,$D175,"")</f>
        <v/>
      </c>
      <c r="G175" s="28" t="str">
        <f>IF($C175=Config!$C$4,$D175,"")</f>
        <v/>
      </c>
      <c r="H175" s="28" t="str">
        <f>IF($C175=Config!$C$3,$D175,"")</f>
        <v/>
      </c>
      <c r="I175" s="28" t="str">
        <f>IF($C175=Config!$C$5,$D175,"")</f>
        <v/>
      </c>
    </row>
    <row r="176" spans="2:9" x14ac:dyDescent="0.25">
      <c r="B176" s="26">
        <v>173</v>
      </c>
      <c r="C176" s="18">
        <f>IF(SETTINGS!$H$12=Config!$E$2,'Time (Input)'!O34,"")</f>
        <v>0</v>
      </c>
      <c r="D176" s="27" t="e">
        <f>IF(SETTINGS!$I$9=Config!$I$2,(SETTINGS!$I$5/1000)/('Time (Input)'!P34/3600),(SETTINGS!$I$5/5280)/('Time (Input)'!P34/3600))</f>
        <v>#DIV/0!</v>
      </c>
      <c r="F176" s="28" t="str">
        <f>IF($C176=Config!$C$2,$D176,"")</f>
        <v/>
      </c>
      <c r="G176" s="28" t="str">
        <f>IF($C176=Config!$C$4,$D176,"")</f>
        <v/>
      </c>
      <c r="H176" s="28" t="str">
        <f>IF($C176=Config!$C$3,$D176,"")</f>
        <v/>
      </c>
      <c r="I176" s="28" t="str">
        <f>IF($C176=Config!$C$5,$D176,"")</f>
        <v/>
      </c>
    </row>
    <row r="177" spans="2:9" x14ac:dyDescent="0.25">
      <c r="B177" s="26">
        <v>174</v>
      </c>
      <c r="C177" s="18">
        <f>IF(SETTINGS!$H$12=Config!$E$2,'Time (Input)'!O35,"")</f>
        <v>0</v>
      </c>
      <c r="D177" s="27" t="e">
        <f>IF(SETTINGS!$I$9=Config!$I$2,(SETTINGS!$I$5/1000)/('Time (Input)'!P35/3600),(SETTINGS!$I$5/5280)/('Time (Input)'!P35/3600))</f>
        <v>#DIV/0!</v>
      </c>
      <c r="F177" s="28" t="str">
        <f>IF($C177=Config!$C$2,$D177,"")</f>
        <v/>
      </c>
      <c r="G177" s="28" t="str">
        <f>IF($C177=Config!$C$4,$D177,"")</f>
        <v/>
      </c>
      <c r="H177" s="28" t="str">
        <f>IF($C177=Config!$C$3,$D177,"")</f>
        <v/>
      </c>
      <c r="I177" s="28" t="str">
        <f>IF($C177=Config!$C$5,$D177,"")</f>
        <v/>
      </c>
    </row>
    <row r="178" spans="2:9" x14ac:dyDescent="0.25">
      <c r="B178" s="26">
        <v>175</v>
      </c>
      <c r="C178" s="18">
        <f>IF(SETTINGS!$H$12=Config!$E$2,'Time (Input)'!O36,"")</f>
        <v>0</v>
      </c>
      <c r="D178" s="27" t="e">
        <f>IF(SETTINGS!$I$9=Config!$I$2,(SETTINGS!$I$5/1000)/('Time (Input)'!P36/3600),(SETTINGS!$I$5/5280)/('Time (Input)'!P36/3600))</f>
        <v>#DIV/0!</v>
      </c>
      <c r="F178" s="28" t="str">
        <f>IF($C178=Config!$C$2,$D178,"")</f>
        <v/>
      </c>
      <c r="G178" s="28" t="str">
        <f>IF($C178=Config!$C$4,$D178,"")</f>
        <v/>
      </c>
      <c r="H178" s="28" t="str">
        <f>IF($C178=Config!$C$3,$D178,"")</f>
        <v/>
      </c>
      <c r="I178" s="28" t="str">
        <f>IF($C178=Config!$C$5,$D178,"")</f>
        <v/>
      </c>
    </row>
    <row r="179" spans="2:9" x14ac:dyDescent="0.25">
      <c r="B179" s="26">
        <v>176</v>
      </c>
      <c r="C179" s="18">
        <f>IF(SETTINGS!$H$12=Config!$E$2,'Time (Input)'!O37,"")</f>
        <v>0</v>
      </c>
      <c r="D179" s="27" t="e">
        <f>IF(SETTINGS!$I$9=Config!$I$2,(SETTINGS!$I$5/1000)/('Time (Input)'!P37/3600),(SETTINGS!$I$5/5280)/('Time (Input)'!P37/3600))</f>
        <v>#DIV/0!</v>
      </c>
      <c r="F179" s="28" t="str">
        <f>IF($C179=Config!$C$2,$D179,"")</f>
        <v/>
      </c>
      <c r="G179" s="28" t="str">
        <f>IF($C179=Config!$C$4,$D179,"")</f>
        <v/>
      </c>
      <c r="H179" s="28" t="str">
        <f>IF($C179=Config!$C$3,$D179,"")</f>
        <v/>
      </c>
      <c r="I179" s="28" t="str">
        <f>IF($C179=Config!$C$5,$D179,"")</f>
        <v/>
      </c>
    </row>
    <row r="180" spans="2:9" x14ac:dyDescent="0.25">
      <c r="B180" s="26">
        <v>177</v>
      </c>
      <c r="C180" s="18">
        <f>IF(SETTINGS!$H$12=Config!$E$2,'Time (Input)'!O38,"")</f>
        <v>0</v>
      </c>
      <c r="D180" s="27" t="e">
        <f>IF(SETTINGS!$I$9=Config!$I$2,(SETTINGS!$I$5/1000)/('Time (Input)'!P38/3600),(SETTINGS!$I$5/5280)/('Time (Input)'!P38/3600))</f>
        <v>#DIV/0!</v>
      </c>
      <c r="F180" s="28" t="str">
        <f>IF($C180=Config!$C$2,$D180,"")</f>
        <v/>
      </c>
      <c r="G180" s="28" t="str">
        <f>IF($C180=Config!$C$4,$D180,"")</f>
        <v/>
      </c>
      <c r="H180" s="28" t="str">
        <f>IF($C180=Config!$C$3,$D180,"")</f>
        <v/>
      </c>
      <c r="I180" s="28" t="str">
        <f>IF($C180=Config!$C$5,$D180,"")</f>
        <v/>
      </c>
    </row>
    <row r="181" spans="2:9" x14ac:dyDescent="0.25">
      <c r="B181" s="26">
        <v>178</v>
      </c>
      <c r="C181" s="18">
        <f>IF(SETTINGS!$H$12=Config!$E$2,'Time (Input)'!O39,"")</f>
        <v>0</v>
      </c>
      <c r="D181" s="27" t="e">
        <f>IF(SETTINGS!$I$9=Config!$I$2,(SETTINGS!$I$5/1000)/('Time (Input)'!P39/3600),(SETTINGS!$I$5/5280)/('Time (Input)'!P39/3600))</f>
        <v>#DIV/0!</v>
      </c>
      <c r="F181" s="28" t="str">
        <f>IF($C181=Config!$C$2,$D181,"")</f>
        <v/>
      </c>
      <c r="G181" s="28" t="str">
        <f>IF($C181=Config!$C$4,$D181,"")</f>
        <v/>
      </c>
      <c r="H181" s="28" t="str">
        <f>IF($C181=Config!$C$3,$D181,"")</f>
        <v/>
      </c>
      <c r="I181" s="28" t="str">
        <f>IF($C181=Config!$C$5,$D181,"")</f>
        <v/>
      </c>
    </row>
    <row r="182" spans="2:9" x14ac:dyDescent="0.25">
      <c r="B182" s="26">
        <v>179</v>
      </c>
      <c r="C182" s="18">
        <f>IF(SETTINGS!$H$12=Config!$E$2,'Time (Input)'!O40,"")</f>
        <v>0</v>
      </c>
      <c r="D182" s="27" t="e">
        <f>IF(SETTINGS!$I$9=Config!$I$2,(SETTINGS!$I$5/1000)/('Time (Input)'!P40/3600),(SETTINGS!$I$5/5280)/('Time (Input)'!P40/3600))</f>
        <v>#DIV/0!</v>
      </c>
      <c r="F182" s="28" t="str">
        <f>IF($C182=Config!$C$2,$D182,"")</f>
        <v/>
      </c>
      <c r="G182" s="28" t="str">
        <f>IF($C182=Config!$C$4,$D182,"")</f>
        <v/>
      </c>
      <c r="H182" s="28" t="str">
        <f>IF($C182=Config!$C$3,$D182,"")</f>
        <v/>
      </c>
      <c r="I182" s="28" t="str">
        <f>IF($C182=Config!$C$5,$D182,"")</f>
        <v/>
      </c>
    </row>
    <row r="183" spans="2:9" x14ac:dyDescent="0.25">
      <c r="B183" s="26">
        <v>180</v>
      </c>
      <c r="C183" s="18">
        <f>IF(SETTINGS!$H$12=Config!$E$2,'Time (Input)'!O41,"")</f>
        <v>0</v>
      </c>
      <c r="D183" s="27" t="e">
        <f>IF(SETTINGS!$I$9=Config!$I$2,(SETTINGS!$I$5/1000)/('Time (Input)'!P41/3600),(SETTINGS!$I$5/5280)/('Time (Input)'!P41/3600))</f>
        <v>#DIV/0!</v>
      </c>
      <c r="F183" s="28" t="str">
        <f>IF($C183=Config!$C$2,$D183,"")</f>
        <v/>
      </c>
      <c r="G183" s="28" t="str">
        <f>IF($C183=Config!$C$4,$D183,"")</f>
        <v/>
      </c>
      <c r="H183" s="28" t="str">
        <f>IF($C183=Config!$C$3,$D183,"")</f>
        <v/>
      </c>
      <c r="I183" s="28" t="str">
        <f>IF($C183=Config!$C$5,$D183,"")</f>
        <v/>
      </c>
    </row>
    <row r="184" spans="2:9" x14ac:dyDescent="0.25">
      <c r="B184" s="26">
        <v>181</v>
      </c>
      <c r="C184" s="18">
        <f>IF(SETTINGS!$H$12=Config!$E$2,'Time (Input)'!O42,"")</f>
        <v>0</v>
      </c>
      <c r="D184" s="27" t="e">
        <f>IF(SETTINGS!$I$9=Config!$I$2,(SETTINGS!$I$5/1000)/('Time (Input)'!P42/3600),(SETTINGS!$I$5/5280)/('Time (Input)'!P42/3600))</f>
        <v>#DIV/0!</v>
      </c>
      <c r="F184" s="28" t="str">
        <f>IF($C184=Config!$C$2,$D184,"")</f>
        <v/>
      </c>
      <c r="G184" s="28" t="str">
        <f>IF($C184=Config!$C$4,$D184,"")</f>
        <v/>
      </c>
      <c r="H184" s="28" t="str">
        <f>IF($C184=Config!$C$3,$D184,"")</f>
        <v/>
      </c>
      <c r="I184" s="28" t="str">
        <f>IF($C184=Config!$C$5,$D184,"")</f>
        <v/>
      </c>
    </row>
    <row r="185" spans="2:9" x14ac:dyDescent="0.25">
      <c r="B185" s="26">
        <v>182</v>
      </c>
      <c r="C185" s="18">
        <f>IF(SETTINGS!$H$12=Config!$E$2,'Time (Input)'!O43,"")</f>
        <v>0</v>
      </c>
      <c r="D185" s="27" t="e">
        <f>IF(SETTINGS!$I$9=Config!$I$2,(SETTINGS!$I$5/1000)/('Time (Input)'!P43/3600),(SETTINGS!$I$5/5280)/('Time (Input)'!P43/3600))</f>
        <v>#DIV/0!</v>
      </c>
      <c r="F185" s="28" t="str">
        <f>IF($C185=Config!$C$2,$D185,"")</f>
        <v/>
      </c>
      <c r="G185" s="28" t="str">
        <f>IF($C185=Config!$C$4,$D185,"")</f>
        <v/>
      </c>
      <c r="H185" s="28" t="str">
        <f>IF($C185=Config!$C$3,$D185,"")</f>
        <v/>
      </c>
      <c r="I185" s="28" t="str">
        <f>IF($C185=Config!$C$5,$D185,"")</f>
        <v/>
      </c>
    </row>
    <row r="186" spans="2:9" x14ac:dyDescent="0.25">
      <c r="B186" s="26">
        <v>183</v>
      </c>
      <c r="C186" s="18">
        <f>IF(SETTINGS!$H$12=Config!$E$2,'Time (Input)'!O44,"")</f>
        <v>0</v>
      </c>
      <c r="D186" s="27" t="e">
        <f>IF(SETTINGS!$I$9=Config!$I$2,(SETTINGS!$I$5/1000)/('Time (Input)'!P44/3600),(SETTINGS!$I$5/5280)/('Time (Input)'!P44/3600))</f>
        <v>#DIV/0!</v>
      </c>
      <c r="F186" s="28" t="str">
        <f>IF($C186=Config!$C$2,$D186,"")</f>
        <v/>
      </c>
      <c r="G186" s="28" t="str">
        <f>IF($C186=Config!$C$4,$D186,"")</f>
        <v/>
      </c>
      <c r="H186" s="28" t="str">
        <f>IF($C186=Config!$C$3,$D186,"")</f>
        <v/>
      </c>
      <c r="I186" s="28" t="str">
        <f>IF($C186=Config!$C$5,$D186,"")</f>
        <v/>
      </c>
    </row>
    <row r="187" spans="2:9" x14ac:dyDescent="0.25">
      <c r="B187" s="26">
        <v>184</v>
      </c>
      <c r="C187" s="18">
        <f>IF(SETTINGS!$H$12=Config!$E$2,'Time (Input)'!O45,"")</f>
        <v>0</v>
      </c>
      <c r="D187" s="27" t="e">
        <f>IF(SETTINGS!$I$9=Config!$I$2,(SETTINGS!$I$5/1000)/('Time (Input)'!P45/3600),(SETTINGS!$I$5/5280)/('Time (Input)'!P45/3600))</f>
        <v>#DIV/0!</v>
      </c>
      <c r="F187" s="28" t="str">
        <f>IF($C187=Config!$C$2,$D187,"")</f>
        <v/>
      </c>
      <c r="G187" s="28" t="str">
        <f>IF($C187=Config!$C$4,$D187,"")</f>
        <v/>
      </c>
      <c r="H187" s="28" t="str">
        <f>IF($C187=Config!$C$3,$D187,"")</f>
        <v/>
      </c>
      <c r="I187" s="28" t="str">
        <f>IF($C187=Config!$C$5,$D187,"")</f>
        <v/>
      </c>
    </row>
    <row r="188" spans="2:9" x14ac:dyDescent="0.25">
      <c r="B188" s="26">
        <v>185</v>
      </c>
      <c r="C188" s="18">
        <f>IF(SETTINGS!$H$12=Config!$E$2,'Time (Input)'!O46,"")</f>
        <v>0</v>
      </c>
      <c r="D188" s="27" t="e">
        <f>IF(SETTINGS!$I$9=Config!$I$2,(SETTINGS!$I$5/1000)/('Time (Input)'!P46/3600),(SETTINGS!$I$5/5280)/('Time (Input)'!P46/3600))</f>
        <v>#DIV/0!</v>
      </c>
      <c r="F188" s="28" t="str">
        <f>IF($C188=Config!$C$2,$D188,"")</f>
        <v/>
      </c>
      <c r="G188" s="28" t="str">
        <f>IF($C188=Config!$C$4,$D188,"")</f>
        <v/>
      </c>
      <c r="H188" s="28" t="str">
        <f>IF($C188=Config!$C$3,$D188,"")</f>
        <v/>
      </c>
      <c r="I188" s="28" t="str">
        <f>IF($C188=Config!$C$5,$D188,"")</f>
        <v/>
      </c>
    </row>
    <row r="189" spans="2:9" x14ac:dyDescent="0.25">
      <c r="B189" s="26">
        <v>186</v>
      </c>
      <c r="C189" s="18">
        <f>IF(SETTINGS!$H$12=Config!$E$2,'Time (Input)'!O47,"")</f>
        <v>0</v>
      </c>
      <c r="D189" s="27" t="e">
        <f>IF(SETTINGS!$I$9=Config!$I$2,(SETTINGS!$I$5/1000)/('Time (Input)'!P47/3600),(SETTINGS!$I$5/5280)/('Time (Input)'!P47/3600))</f>
        <v>#DIV/0!</v>
      </c>
      <c r="F189" s="28" t="str">
        <f>IF($C189=Config!$C$2,$D189,"")</f>
        <v/>
      </c>
      <c r="G189" s="28" t="str">
        <f>IF($C189=Config!$C$4,$D189,"")</f>
        <v/>
      </c>
      <c r="H189" s="28" t="str">
        <f>IF($C189=Config!$C$3,$D189,"")</f>
        <v/>
      </c>
      <c r="I189" s="28" t="str">
        <f>IF($C189=Config!$C$5,$D189,"")</f>
        <v/>
      </c>
    </row>
    <row r="190" spans="2:9" x14ac:dyDescent="0.25">
      <c r="B190" s="26">
        <v>187</v>
      </c>
      <c r="C190" s="18">
        <f>IF(SETTINGS!$H$12=Config!$E$2,'Time (Input)'!O48,"")</f>
        <v>0</v>
      </c>
      <c r="D190" s="27" t="e">
        <f>IF(SETTINGS!$I$9=Config!$I$2,(SETTINGS!$I$5/1000)/('Time (Input)'!P48/3600),(SETTINGS!$I$5/5280)/('Time (Input)'!P48/3600))</f>
        <v>#DIV/0!</v>
      </c>
      <c r="F190" s="28" t="str">
        <f>IF($C190=Config!$C$2,$D190,"")</f>
        <v/>
      </c>
      <c r="G190" s="28" t="str">
        <f>IF($C190=Config!$C$4,$D190,"")</f>
        <v/>
      </c>
      <c r="H190" s="28" t="str">
        <f>IF($C190=Config!$C$3,$D190,"")</f>
        <v/>
      </c>
      <c r="I190" s="28" t="str">
        <f>IF($C190=Config!$C$5,$D190,"")</f>
        <v/>
      </c>
    </row>
    <row r="191" spans="2:9" x14ac:dyDescent="0.25">
      <c r="B191" s="26">
        <v>188</v>
      </c>
      <c r="C191" s="18">
        <f>IF(SETTINGS!$H$12=Config!$E$2,'Time (Input)'!O49,"")</f>
        <v>0</v>
      </c>
      <c r="D191" s="27" t="e">
        <f>IF(SETTINGS!$I$9=Config!$I$2,(SETTINGS!$I$5/1000)/('Time (Input)'!P49/3600),(SETTINGS!$I$5/5280)/('Time (Input)'!P49/3600))</f>
        <v>#DIV/0!</v>
      </c>
      <c r="F191" s="28" t="str">
        <f>IF($C191=Config!$C$2,$D191,"")</f>
        <v/>
      </c>
      <c r="G191" s="28" t="str">
        <f>IF($C191=Config!$C$4,$D191,"")</f>
        <v/>
      </c>
      <c r="H191" s="28" t="str">
        <f>IF($C191=Config!$C$3,$D191,"")</f>
        <v/>
      </c>
      <c r="I191" s="28" t="str">
        <f>IF($C191=Config!$C$5,$D191,"")</f>
        <v/>
      </c>
    </row>
    <row r="192" spans="2:9" x14ac:dyDescent="0.25">
      <c r="B192" s="26">
        <v>189</v>
      </c>
      <c r="C192" s="18">
        <f>IF(SETTINGS!$H$12=Config!$E$2,'Time (Input)'!O50,"")</f>
        <v>0</v>
      </c>
      <c r="D192" s="27" t="e">
        <f>IF(SETTINGS!$I$9=Config!$I$2,(SETTINGS!$I$5/1000)/('Time (Input)'!P50/3600),(SETTINGS!$I$5/5280)/('Time (Input)'!P50/3600))</f>
        <v>#DIV/0!</v>
      </c>
      <c r="F192" s="28" t="str">
        <f>IF($C192=Config!$C$2,$D192,"")</f>
        <v/>
      </c>
      <c r="G192" s="28" t="str">
        <f>IF($C192=Config!$C$4,$D192,"")</f>
        <v/>
      </c>
      <c r="H192" s="28" t="str">
        <f>IF($C192=Config!$C$3,$D192,"")</f>
        <v/>
      </c>
      <c r="I192" s="28" t="str">
        <f>IF($C192=Config!$C$5,$D192,"")</f>
        <v/>
      </c>
    </row>
    <row r="193" spans="2:9" x14ac:dyDescent="0.25">
      <c r="B193" s="26">
        <v>190</v>
      </c>
      <c r="C193" s="18">
        <f>IF(SETTINGS!$H$12=Config!$E$2,'Time (Input)'!O51,"")</f>
        <v>0</v>
      </c>
      <c r="D193" s="27" t="e">
        <f>IF(SETTINGS!$I$9=Config!$I$2,(SETTINGS!$I$5/1000)/('Time (Input)'!P51/3600),(SETTINGS!$I$5/5280)/('Time (Input)'!P51/3600))</f>
        <v>#DIV/0!</v>
      </c>
      <c r="F193" s="28" t="str">
        <f>IF($C193=Config!$C$2,$D193,"")</f>
        <v/>
      </c>
      <c r="G193" s="28" t="str">
        <f>IF($C193=Config!$C$4,$D193,"")</f>
        <v/>
      </c>
      <c r="H193" s="28" t="str">
        <f>IF($C193=Config!$C$3,$D193,"")</f>
        <v/>
      </c>
      <c r="I193" s="28" t="str">
        <f>IF($C193=Config!$C$5,$D193,"")</f>
        <v/>
      </c>
    </row>
    <row r="194" spans="2:9" x14ac:dyDescent="0.25">
      <c r="B194" s="26">
        <v>191</v>
      </c>
      <c r="C194" s="18">
        <f>IF(SETTINGS!$H$12=Config!$E$2,'Time (Input)'!O52,"")</f>
        <v>0</v>
      </c>
      <c r="D194" s="27" t="e">
        <f>IF(SETTINGS!$I$9=Config!$I$2,(SETTINGS!$I$5/1000)/('Time (Input)'!P52/3600),(SETTINGS!$I$5/5280)/('Time (Input)'!P52/3600))</f>
        <v>#DIV/0!</v>
      </c>
      <c r="F194" s="28" t="str">
        <f>IF($C194=Config!$C$2,$D194,"")</f>
        <v/>
      </c>
      <c r="G194" s="28" t="str">
        <f>IF($C194=Config!$C$4,$D194,"")</f>
        <v/>
      </c>
      <c r="H194" s="28" t="str">
        <f>IF($C194=Config!$C$3,$D194,"")</f>
        <v/>
      </c>
      <c r="I194" s="28" t="str">
        <f>IF($C194=Config!$C$5,$D194,"")</f>
        <v/>
      </c>
    </row>
    <row r="195" spans="2:9" x14ac:dyDescent="0.25">
      <c r="B195" s="26">
        <v>192</v>
      </c>
      <c r="C195" s="18">
        <f>IF(SETTINGS!$H$12=Config!$E$2,'Time (Input)'!O53,"")</f>
        <v>0</v>
      </c>
      <c r="D195" s="27" t="e">
        <f>IF(SETTINGS!$I$9=Config!$I$2,(SETTINGS!$I$5/1000)/('Time (Input)'!P53/3600),(SETTINGS!$I$5/5280)/('Time (Input)'!P53/3600))</f>
        <v>#DIV/0!</v>
      </c>
      <c r="F195" s="28" t="str">
        <f>IF($C195=Config!$C$2,$D195,"")</f>
        <v/>
      </c>
      <c r="G195" s="28" t="str">
        <f>IF($C195=Config!$C$4,$D195,"")</f>
        <v/>
      </c>
      <c r="H195" s="28" t="str">
        <f>IF($C195=Config!$C$3,$D195,"")</f>
        <v/>
      </c>
      <c r="I195" s="28" t="str">
        <f>IF($C195=Config!$C$5,$D195,"")</f>
        <v/>
      </c>
    </row>
    <row r="196" spans="2:9" x14ac:dyDescent="0.25">
      <c r="B196" s="26">
        <v>193</v>
      </c>
      <c r="C196" s="18">
        <f>IF(SETTINGS!$H$12=Config!$E$2,'Time (Input)'!O54,"")</f>
        <v>0</v>
      </c>
      <c r="D196" s="27" t="e">
        <f>IF(SETTINGS!$I$9=Config!$I$2,(SETTINGS!$I$5/1000)/('Time (Input)'!P54/3600),(SETTINGS!$I$5/5280)/('Time (Input)'!P54/3600))</f>
        <v>#DIV/0!</v>
      </c>
      <c r="F196" s="28" t="str">
        <f>IF($C196=Config!$C$2,$D196,"")</f>
        <v/>
      </c>
      <c r="G196" s="28" t="str">
        <f>IF($C196=Config!$C$4,$D196,"")</f>
        <v/>
      </c>
      <c r="H196" s="28" t="str">
        <f>IF($C196=Config!$C$3,$D196,"")</f>
        <v/>
      </c>
      <c r="I196" s="28" t="str">
        <f>IF($C196=Config!$C$5,$D196,"")</f>
        <v/>
      </c>
    </row>
    <row r="197" spans="2:9" x14ac:dyDescent="0.25">
      <c r="B197" s="26">
        <v>194</v>
      </c>
      <c r="C197" s="18">
        <f>IF(SETTINGS!$H$12=Config!$E$2,'Time (Input)'!O55,"")</f>
        <v>0</v>
      </c>
      <c r="D197" s="27" t="e">
        <f>IF(SETTINGS!$I$9=Config!$I$2,(SETTINGS!$I$5/1000)/('Time (Input)'!P55/3600),(SETTINGS!$I$5/5280)/('Time (Input)'!P55/3600))</f>
        <v>#DIV/0!</v>
      </c>
      <c r="F197" s="28" t="str">
        <f>IF($C197=Config!$C$2,$D197,"")</f>
        <v/>
      </c>
      <c r="G197" s="28" t="str">
        <f>IF($C197=Config!$C$4,$D197,"")</f>
        <v/>
      </c>
      <c r="H197" s="28" t="str">
        <f>IF($C197=Config!$C$3,$D197,"")</f>
        <v/>
      </c>
      <c r="I197" s="28" t="str">
        <f>IF($C197=Config!$C$5,$D197,"")</f>
        <v/>
      </c>
    </row>
    <row r="198" spans="2:9" x14ac:dyDescent="0.25">
      <c r="B198" s="26">
        <v>195</v>
      </c>
      <c r="C198" s="18">
        <f>IF(SETTINGS!$H$12=Config!$E$2,'Time (Input)'!O56,"")</f>
        <v>0</v>
      </c>
      <c r="D198" s="27" t="e">
        <f>IF(SETTINGS!$I$9=Config!$I$2,(SETTINGS!$I$5/1000)/('Time (Input)'!P56/3600),(SETTINGS!$I$5/5280)/('Time (Input)'!P56/3600))</f>
        <v>#DIV/0!</v>
      </c>
      <c r="F198" s="28" t="str">
        <f>IF($C198=Config!$C$2,$D198,"")</f>
        <v/>
      </c>
      <c r="G198" s="28" t="str">
        <f>IF($C198=Config!$C$4,$D198,"")</f>
        <v/>
      </c>
      <c r="H198" s="28" t="str">
        <f>IF($C198=Config!$C$3,$D198,"")</f>
        <v/>
      </c>
      <c r="I198" s="28" t="str">
        <f>IF($C198=Config!$C$5,$D198,"")</f>
        <v/>
      </c>
    </row>
    <row r="199" spans="2:9" x14ac:dyDescent="0.25">
      <c r="B199" s="26">
        <v>196</v>
      </c>
      <c r="C199" s="18">
        <f>IF(SETTINGS!$H$12=Config!$E$2,'Time (Input)'!O57,"")</f>
        <v>0</v>
      </c>
      <c r="D199" s="27" t="e">
        <f>IF(SETTINGS!$I$9=Config!$I$2,(SETTINGS!$I$5/1000)/('Time (Input)'!P57/3600),(SETTINGS!$I$5/5280)/('Time (Input)'!P57/3600))</f>
        <v>#DIV/0!</v>
      </c>
      <c r="F199" s="28" t="str">
        <f>IF($C199=Config!$C$2,$D199,"")</f>
        <v/>
      </c>
      <c r="G199" s="28" t="str">
        <f>IF($C199=Config!$C$4,$D199,"")</f>
        <v/>
      </c>
      <c r="H199" s="28" t="str">
        <f>IF($C199=Config!$C$3,$D199,"")</f>
        <v/>
      </c>
      <c r="I199" s="28" t="str">
        <f>IF($C199=Config!$C$5,$D199,"")</f>
        <v/>
      </c>
    </row>
    <row r="200" spans="2:9" x14ac:dyDescent="0.25">
      <c r="B200" s="26">
        <v>197</v>
      </c>
      <c r="C200" s="18">
        <f>IF(SETTINGS!$H$12=Config!$E$2,'Time (Input)'!O58,"")</f>
        <v>0</v>
      </c>
      <c r="D200" s="27" t="e">
        <f>IF(SETTINGS!$I$9=Config!$I$2,(SETTINGS!$I$5/1000)/('Time (Input)'!P58/3600),(SETTINGS!$I$5/5280)/('Time (Input)'!P58/3600))</f>
        <v>#DIV/0!</v>
      </c>
      <c r="F200" s="28" t="str">
        <f>IF($C200=Config!$C$2,$D200,"")</f>
        <v/>
      </c>
      <c r="G200" s="28" t="str">
        <f>IF($C200=Config!$C$4,$D200,"")</f>
        <v/>
      </c>
      <c r="H200" s="28" t="str">
        <f>IF($C200=Config!$C$3,$D200,"")</f>
        <v/>
      </c>
      <c r="I200" s="28" t="str">
        <f>IF($C200=Config!$C$5,$D200,"")</f>
        <v/>
      </c>
    </row>
    <row r="201" spans="2:9" x14ac:dyDescent="0.25">
      <c r="B201" s="26">
        <v>198</v>
      </c>
      <c r="C201" s="18">
        <f>IF(SETTINGS!$H$12=Config!$E$2,'Time (Input)'!O59,"")</f>
        <v>0</v>
      </c>
      <c r="D201" s="27" t="e">
        <f>IF(SETTINGS!$I$9=Config!$I$2,(SETTINGS!$I$5/1000)/('Time (Input)'!P59/3600),(SETTINGS!$I$5/5280)/('Time (Input)'!P59/3600))</f>
        <v>#DIV/0!</v>
      </c>
      <c r="F201" s="28" t="str">
        <f>IF($C201=Config!$C$2,$D201,"")</f>
        <v/>
      </c>
      <c r="G201" s="28" t="str">
        <f>IF($C201=Config!$C$4,$D201,"")</f>
        <v/>
      </c>
      <c r="H201" s="28" t="str">
        <f>IF($C201=Config!$C$3,$D201,"")</f>
        <v/>
      </c>
      <c r="I201" s="28" t="str">
        <f>IF($C201=Config!$C$5,$D201,"")</f>
        <v/>
      </c>
    </row>
    <row r="202" spans="2:9" x14ac:dyDescent="0.25">
      <c r="B202" s="26">
        <v>199</v>
      </c>
      <c r="C202" s="18">
        <f>IF(SETTINGS!$H$12=Config!$E$2,'Time (Input)'!O60,"")</f>
        <v>0</v>
      </c>
      <c r="D202" s="27" t="e">
        <f>IF(SETTINGS!$I$9=Config!$I$2,(SETTINGS!$I$5/1000)/('Time (Input)'!P60/3600),(SETTINGS!$I$5/5280)/('Time (Input)'!P60/3600))</f>
        <v>#DIV/0!</v>
      </c>
      <c r="F202" s="28" t="str">
        <f>IF($C202=Config!$C$2,$D202,"")</f>
        <v/>
      </c>
      <c r="G202" s="28" t="str">
        <f>IF($C202=Config!$C$4,$D202,"")</f>
        <v/>
      </c>
      <c r="H202" s="28" t="str">
        <f>IF($C202=Config!$C$3,$D202,"")</f>
        <v/>
      </c>
      <c r="I202" s="28" t="str">
        <f>IF($C202=Config!$C$5,$D202,"")</f>
        <v/>
      </c>
    </row>
    <row r="203" spans="2:9" x14ac:dyDescent="0.25">
      <c r="B203" s="26">
        <v>200</v>
      </c>
      <c r="C203" s="18">
        <f>IF(SETTINGS!$H$12=Config!$E$2,'Time (Input)'!O61,"")</f>
        <v>0</v>
      </c>
      <c r="D203" s="27" t="e">
        <f>IF(SETTINGS!$I$9=Config!$I$2,(SETTINGS!$I$5/1000)/('Time (Input)'!P61/3600),(SETTINGS!$I$5/5280)/('Time (Input)'!P61/3600))</f>
        <v>#DIV/0!</v>
      </c>
      <c r="F203" s="28" t="str">
        <f>IF($C203=Config!$C$2,$D203,"")</f>
        <v/>
      </c>
      <c r="G203" s="28" t="str">
        <f>IF($C203=Config!$C$4,$D203,"")</f>
        <v/>
      </c>
      <c r="H203" s="28" t="str">
        <f>IF($C203=Config!$C$3,$D203,"")</f>
        <v/>
      </c>
      <c r="I203" s="28" t="str">
        <f>IF($C203=Config!$C$5,$D203,"")</f>
        <v/>
      </c>
    </row>
    <row r="204" spans="2:9" x14ac:dyDescent="0.25">
      <c r="D204" s="34"/>
    </row>
  </sheetData>
  <mergeCells count="7">
    <mergeCell ref="P3:Q3"/>
    <mergeCell ref="N3:O3"/>
    <mergeCell ref="K3:L3"/>
    <mergeCell ref="M3:M4"/>
    <mergeCell ref="B2:D2"/>
    <mergeCell ref="F2:I2"/>
    <mergeCell ref="K2:Q2"/>
  </mergeCells>
  <pageMargins left="0.7" right="0.7" top="0.75" bottom="0.75" header="0.3" footer="0.3"/>
  <pageSetup orientation="portrait" r:id="rId1"/>
  <ignoredErrors>
    <ignoredError sqref="M6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126B0-725F-4FA9-917B-EE304BD42516}">
  <sheetPr codeName="Sheet5">
    <tabColor theme="5" tint="0.59999389629810485"/>
    <pageSetUpPr fitToPage="1"/>
  </sheetPr>
  <dimension ref="A1:L63"/>
  <sheetViews>
    <sheetView zoomScaleNormal="100" workbookViewId="0">
      <selection activeCell="B2" sqref="B2:K2"/>
    </sheetView>
  </sheetViews>
  <sheetFormatPr defaultColWidth="0" defaultRowHeight="15" zeroHeight="1" x14ac:dyDescent="0.25"/>
  <cols>
    <col min="1" max="1" width="4.7109375" style="17" customWidth="1"/>
    <col min="2" max="2" width="9.140625" style="17" customWidth="1"/>
    <col min="3" max="10" width="15.28515625" style="17" customWidth="1"/>
    <col min="11" max="11" width="9.140625" style="17" customWidth="1"/>
    <col min="12" max="12" width="4.7109375" style="17" customWidth="1"/>
    <col min="13" max="16384" width="9.140625" style="17" hidden="1"/>
  </cols>
  <sheetData>
    <row r="1" spans="1:12" ht="15.75" thickBot="1" x14ac:dyDescent="0.3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42" x14ac:dyDescent="0.25">
      <c r="A2" s="16"/>
      <c r="B2" s="120" t="s">
        <v>55</v>
      </c>
      <c r="C2" s="121"/>
      <c r="D2" s="121"/>
      <c r="E2" s="121"/>
      <c r="F2" s="121"/>
      <c r="G2" s="121"/>
      <c r="H2" s="121"/>
      <c r="I2" s="121"/>
      <c r="J2" s="121"/>
      <c r="K2" s="122"/>
      <c r="L2" s="16"/>
    </row>
    <row r="3" spans="1:12" x14ac:dyDescent="0.25">
      <c r="A3" s="16"/>
      <c r="B3" s="35"/>
      <c r="C3" s="36"/>
      <c r="D3" s="36"/>
      <c r="E3" s="36"/>
      <c r="F3" s="36"/>
      <c r="G3" s="36"/>
      <c r="H3" s="43"/>
      <c r="I3" s="43"/>
      <c r="J3" s="43"/>
      <c r="K3" s="37"/>
      <c r="L3" s="16"/>
    </row>
    <row r="4" spans="1:12" ht="15.75" x14ac:dyDescent="0.25">
      <c r="A4" s="16"/>
      <c r="B4" s="35"/>
      <c r="C4" s="38" t="s">
        <v>24</v>
      </c>
      <c r="D4" s="141" t="str">
        <f>IF(SETTINGS!$C$5="","",SETTINGS!$C$5)</f>
        <v/>
      </c>
      <c r="E4" s="142"/>
      <c r="F4" s="143"/>
      <c r="G4" s="38" t="str">
        <f>IF(SETTINGS!$I$9=Config!$I$2,"DISTANCE (m)","DISTANCE (ft)")</f>
        <v>DISTANCE (m)</v>
      </c>
      <c r="H4" s="39" t="str">
        <f>IF(SETTINGS!$I$5="","",SETTINGS!$I$5)</f>
        <v/>
      </c>
      <c r="I4" s="81"/>
      <c r="J4" s="81"/>
      <c r="K4" s="37"/>
      <c r="L4" s="16"/>
    </row>
    <row r="5" spans="1:12" ht="15.75" x14ac:dyDescent="0.25">
      <c r="A5" s="16"/>
      <c r="B5" s="35"/>
      <c r="C5" s="145" t="s">
        <v>2</v>
      </c>
      <c r="D5" s="146" t="str">
        <f>IF(SETTINGS!$C$6="","",SETTINGS!$C$6)</f>
        <v/>
      </c>
      <c r="E5" s="147"/>
      <c r="F5" s="148"/>
      <c r="G5" s="38" t="s">
        <v>25</v>
      </c>
      <c r="H5" s="40" t="str">
        <f>IF(SETTINGS!$I$6="","",SETTINGS!$I$6)</f>
        <v/>
      </c>
      <c r="I5" s="43"/>
      <c r="J5" s="43"/>
      <c r="K5" s="37"/>
      <c r="L5" s="16"/>
    </row>
    <row r="6" spans="1:12" ht="15.75" x14ac:dyDescent="0.25">
      <c r="A6" s="16"/>
      <c r="B6" s="41"/>
      <c r="C6" s="145"/>
      <c r="D6" s="149"/>
      <c r="E6" s="150"/>
      <c r="F6" s="151"/>
      <c r="G6" s="38" t="s">
        <v>26</v>
      </c>
      <c r="H6" s="40" t="str">
        <f>IF(SETTINGS!$I$7="","",SETTINGS!$I$7)</f>
        <v/>
      </c>
      <c r="I6" s="81"/>
      <c r="J6" s="81"/>
      <c r="K6" s="37"/>
      <c r="L6" s="16"/>
    </row>
    <row r="7" spans="1:12" ht="15.75" x14ac:dyDescent="0.25">
      <c r="A7" s="16"/>
      <c r="B7" s="41"/>
      <c r="C7" s="145"/>
      <c r="D7" s="152"/>
      <c r="E7" s="153"/>
      <c r="F7" s="154"/>
      <c r="G7" s="38" t="s">
        <v>27</v>
      </c>
      <c r="H7" s="39" t="str">
        <f>IF(SETTINGS!$I$8="","",SETTINGS!$I$8)</f>
        <v/>
      </c>
      <c r="I7" s="81"/>
      <c r="J7" s="81"/>
      <c r="K7" s="37"/>
      <c r="L7" s="16"/>
    </row>
    <row r="8" spans="1:12" x14ac:dyDescent="0.25">
      <c r="A8" s="16"/>
      <c r="B8" s="42"/>
      <c r="C8" s="43"/>
      <c r="D8" s="43"/>
      <c r="E8" s="36"/>
      <c r="F8" s="43"/>
      <c r="G8" s="43"/>
      <c r="H8" s="43"/>
      <c r="I8" s="43"/>
      <c r="J8" s="43"/>
      <c r="K8" s="37"/>
      <c r="L8" s="16"/>
    </row>
    <row r="9" spans="1:12" ht="15.75" x14ac:dyDescent="0.25">
      <c r="A9" s="16"/>
      <c r="B9" s="35"/>
      <c r="C9" s="144" t="s">
        <v>56</v>
      </c>
      <c r="D9" s="144"/>
      <c r="E9" s="144"/>
      <c r="F9" s="144"/>
      <c r="G9" s="144"/>
      <c r="H9" s="144"/>
      <c r="I9" s="144"/>
      <c r="J9" s="144"/>
      <c r="K9" s="37"/>
      <c r="L9" s="16"/>
    </row>
    <row r="10" spans="1:12" x14ac:dyDescent="0.25">
      <c r="A10" s="16"/>
      <c r="B10" s="35"/>
      <c r="C10" s="15" t="s">
        <v>57</v>
      </c>
      <c r="D10" s="15" t="s">
        <v>58</v>
      </c>
      <c r="E10" s="15" t="s">
        <v>59</v>
      </c>
      <c r="F10" s="15" t="s">
        <v>60</v>
      </c>
      <c r="G10" s="15" t="s">
        <v>61</v>
      </c>
      <c r="H10" s="15" t="s">
        <v>62</v>
      </c>
      <c r="I10" s="15" t="s">
        <v>63</v>
      </c>
      <c r="J10" s="15" t="str">
        <f>"Over 10 "&amp;SETTINGS!$I$9</f>
        <v>Over 10 kph</v>
      </c>
      <c r="K10" s="37"/>
      <c r="L10" s="16"/>
    </row>
    <row r="11" spans="1:12" ht="39" customHeight="1" x14ac:dyDescent="0.25">
      <c r="A11" s="16"/>
      <c r="B11" s="35"/>
      <c r="C11" s="44" t="s">
        <v>64</v>
      </c>
      <c r="D11" s="44" t="str">
        <f>"Mean speed of vehicles ("&amp;SETTINGS!$I$9&amp;")"</f>
        <v>Mean speed of vehicles (kph)</v>
      </c>
      <c r="E11" s="44" t="str">
        <f>"85th perecentile speed of vehicles ("&amp;SETTINGS!$I$9&amp;")"</f>
        <v>85th perecentile speed of vehicles (kph)</v>
      </c>
      <c r="F11" s="44" t="str">
        <f>"Standard deviation of speed of vehicles ("&amp;SETTINGS!$I$9&amp;")"</f>
        <v>Standard deviation of speed of vehicles (kph)</v>
      </c>
      <c r="G11" s="44" t="s">
        <v>65</v>
      </c>
      <c r="H11" s="44" t="s">
        <v>66</v>
      </c>
      <c r="I11" s="44" t="s">
        <v>67</v>
      </c>
      <c r="J11" s="44" t="str">
        <f>"No. of vehicles travel more than 10 "&amp;SETTINGS!$I$9&amp;" over speed limit"</f>
        <v>No. of vehicles travel more than 10 kph over speed limit</v>
      </c>
      <c r="K11" s="37"/>
      <c r="L11" s="16"/>
    </row>
    <row r="12" spans="1:12" x14ac:dyDescent="0.25">
      <c r="A12" s="16"/>
      <c r="B12" s="35"/>
      <c r="C12" s="87" t="s">
        <v>68</v>
      </c>
      <c r="D12" s="88" t="str">
        <f>IFERROR(AVERAGE(Calculations!$D$4:$D$203),"")</f>
        <v/>
      </c>
      <c r="E12" s="88" t="str">
        <f>IFERROR(_xlfn.PERCENTILE.EXC(Calculations!$D$4:$D$203, 0.85),"")</f>
        <v/>
      </c>
      <c r="F12" s="88" t="str">
        <f>IFERROR(_xlfn.STDEV.P(Calculations!$D$4:$D$203),"")</f>
        <v/>
      </c>
      <c r="G12" s="89">
        <f>COUNTIF(Calculations!$C$4:$C$203,"&lt;&gt;0")</f>
        <v>0</v>
      </c>
      <c r="H12" s="90" t="str">
        <f>IFERROR(IF(SETTINGS!$I$8="","",COUNTIF(Calculations!$D$4:$D$203,"&gt;"&amp;SETTINGS!$I$8)/COUNT(Calculations!$D$4:$D$203)),"")</f>
        <v/>
      </c>
      <c r="I12" s="91" t="str">
        <f>IFERROR(IF(SETTINGS!$I$8="","",COUNTIF(Calculations!$D$4:$D$203,"&gt;"&amp;SETTINGS!$I$8)),"")</f>
        <v/>
      </c>
      <c r="J12" s="91" t="str">
        <f>IFERROR(IF(SETTINGS!$I$8="","",COUNTIF(Calculations!$D$4:$D$203,"&gt;"&amp;(SETTINGS!$I$8+10))),"")</f>
        <v/>
      </c>
      <c r="K12" s="37"/>
      <c r="L12" s="16"/>
    </row>
    <row r="13" spans="1:12" x14ac:dyDescent="0.25">
      <c r="A13" s="16"/>
      <c r="B13" s="35"/>
      <c r="C13" s="45" t="str">
        <f>Config!$B$2</f>
        <v>Car</v>
      </c>
      <c r="D13" s="46" t="str">
        <f>IFERROR(AVERAGE(Calculations!$F$4:$F$203),"")</f>
        <v/>
      </c>
      <c r="E13" s="46" t="str">
        <f>IFERROR(_xlfn.PERCENTILE.EXC(Calculations!$F$4:$F$203, 0.85),"")</f>
        <v/>
      </c>
      <c r="F13" s="46" t="str">
        <f>IFERROR(_xlfn.STDEV.P(Calculations!$F$4:$F$203),"")</f>
        <v/>
      </c>
      <c r="G13" s="47">
        <f>COUNTIF(Calculations!$C$4:$C$203, Config!$C$2)</f>
        <v>0</v>
      </c>
      <c r="H13" s="82" t="str">
        <f>IFERROR(IF(SETTINGS!$I$8="","",COUNTIF(Calculations!$F$4:$F$203,"&gt;"&amp;SETTINGS!$I$8)/COUNT(Calculations!$F$4:$F$203)),"")</f>
        <v/>
      </c>
      <c r="I13" s="83" t="str">
        <f>IFERROR(IF(SETTINGS!$I$8="","",COUNTIF(Calculations!$F$4:$F$203,"&gt;"&amp;SETTINGS!$I$8)),"")</f>
        <v/>
      </c>
      <c r="J13" s="83" t="str">
        <f>IFERROR(IF(SETTINGS!$I$8="","",COUNTIF(Calculations!$F$4:$F$203,"&gt;"&amp;(SETTINGS!$I$8+10))),"")</f>
        <v/>
      </c>
      <c r="K13" s="37"/>
      <c r="L13" s="16"/>
    </row>
    <row r="14" spans="1:12" x14ac:dyDescent="0.25">
      <c r="A14" s="16"/>
      <c r="B14" s="35"/>
      <c r="C14" s="45" t="str">
        <f>Config!$B$4</f>
        <v>Motorcycle</v>
      </c>
      <c r="D14" s="46" t="str">
        <f>IFERROR(AVERAGE(Calculations!$G$4:$G$203),"")</f>
        <v/>
      </c>
      <c r="E14" s="46" t="str">
        <f>IFERROR(_xlfn.PERCENTILE.EXC(Calculations!$G$4:$G$203, 0.85),"")</f>
        <v/>
      </c>
      <c r="F14" s="46" t="str">
        <f>IFERROR(_xlfn.STDEV.P(Calculations!$G$4:$G$203),"")</f>
        <v/>
      </c>
      <c r="G14" s="47">
        <f>COUNTIF(Calculations!$C$4:$C$203, Config!$C$4)</f>
        <v>0</v>
      </c>
      <c r="H14" s="82" t="str">
        <f>IFERROR(IF(SETTINGS!$I$8="","",COUNTIF(Calculations!$G$4:$G$203,"&gt;"&amp;SETTINGS!$I$8)/COUNT(Calculations!$G$4:$G$203)),"")</f>
        <v/>
      </c>
      <c r="I14" s="83" t="str">
        <f>IFERROR(IF(SETTINGS!$I$8="","",COUNTIF(Calculations!$G$4:$G$203,"&gt;"&amp;SETTINGS!$I$8)),"")</f>
        <v/>
      </c>
      <c r="J14" s="83" t="str">
        <f>IFERROR(IF(SETTINGS!$I$8="","",COUNTIF(Calculations!$G$4:$G$203,"&gt;"&amp;(SETTINGS!$I$8+10))),"")</f>
        <v/>
      </c>
      <c r="K14" s="37"/>
      <c r="L14" s="16"/>
    </row>
    <row r="15" spans="1:12" x14ac:dyDescent="0.25">
      <c r="A15" s="16"/>
      <c r="B15" s="35"/>
      <c r="C15" s="45" t="str">
        <f>Config!$B$3</f>
        <v>Truck</v>
      </c>
      <c r="D15" s="46" t="str">
        <f>IFERROR(AVERAGE(Calculations!$H$4:$H$203),"")</f>
        <v/>
      </c>
      <c r="E15" s="46" t="str">
        <f>IFERROR(_xlfn.PERCENTILE.EXC(Calculations!$H$4:$H$203, 0.85),"")</f>
        <v/>
      </c>
      <c r="F15" s="46" t="str">
        <f>IFERROR(_xlfn.STDEV.P(Calculations!$H$4:$H$203),"")</f>
        <v/>
      </c>
      <c r="G15" s="47">
        <f>COUNTIF(Calculations!$C$4:$C$203, Config!$C$3)</f>
        <v>0</v>
      </c>
      <c r="H15" s="82" t="str">
        <f>IFERROR(IF(SETTINGS!$I$8="","",COUNTIF(Calculations!$H$4:$H$203,"&gt;"&amp;SETTINGS!$I$8)/COUNT(Calculations!$H$4:$H$203)),"")</f>
        <v/>
      </c>
      <c r="I15" s="83" t="str">
        <f>IFERROR(IF(SETTINGS!$I$8="","",COUNTIF(Calculations!$H$4:$H$203,"&gt;"&amp;SETTINGS!$I$8)),"")</f>
        <v/>
      </c>
      <c r="J15" s="83" t="str">
        <f>IFERROR(IF(SETTINGS!$I$8="","",COUNTIF(Calculations!$H$4:$H$203,"&gt;"&amp;(SETTINGS!$I$8+10))),"")</f>
        <v/>
      </c>
      <c r="K15" s="37"/>
      <c r="L15" s="16"/>
    </row>
    <row r="16" spans="1:12" x14ac:dyDescent="0.25">
      <c r="A16" s="16"/>
      <c r="B16" s="35"/>
      <c r="C16" s="45" t="str">
        <f>Config!$B$5</f>
        <v>Other</v>
      </c>
      <c r="D16" s="46" t="str">
        <f>IFERROR(AVERAGE(Calculations!$I$4:$I$203),"")</f>
        <v/>
      </c>
      <c r="E16" s="46" t="str">
        <f>IFERROR(_xlfn.PERCENTILE.EXC(Calculations!$I$4:$I$203, 0.85),"")</f>
        <v/>
      </c>
      <c r="F16" s="46" t="str">
        <f>IFERROR(_xlfn.STDEV.P(Calculations!$I$4:$I$203),"")</f>
        <v/>
      </c>
      <c r="G16" s="47">
        <f>COUNTIF(Calculations!$C$4:$C$203, Config!$C$5)</f>
        <v>0</v>
      </c>
      <c r="H16" s="82" t="str">
        <f>IFERROR(IF(SETTINGS!$I$8="","",COUNTIF(Calculations!$I$4:$I$203,"&gt;"&amp;SETTINGS!$I$8)/COUNT(Calculations!$I$4:$I$203)),"")</f>
        <v/>
      </c>
      <c r="I16" s="83" t="str">
        <f>IFERROR(IF(SETTINGS!$I$8="","",COUNTIF(Calculations!$I$4:$I$203,"&gt;"&amp;SETTINGS!$I$8)),"")</f>
        <v/>
      </c>
      <c r="J16" s="83" t="str">
        <f>IFERROR(IF(SETTINGS!$I$8="","",COUNTIF(Calculations!$I$4:$I$203,"&gt;"&amp;(SETTINGS!$I$8+10))),"")</f>
        <v/>
      </c>
      <c r="K16" s="37"/>
      <c r="L16" s="16"/>
    </row>
    <row r="17" spans="1:12" x14ac:dyDescent="0.25">
      <c r="A17" s="16"/>
      <c r="B17" s="35"/>
      <c r="C17" s="36"/>
      <c r="D17" s="36"/>
      <c r="E17" s="36"/>
      <c r="F17" s="36"/>
      <c r="G17" s="36"/>
      <c r="H17" s="36"/>
      <c r="I17" s="36"/>
      <c r="J17" s="36"/>
      <c r="K17" s="37"/>
      <c r="L17" s="16"/>
    </row>
    <row r="18" spans="1:12" x14ac:dyDescent="0.25">
      <c r="A18" s="16"/>
      <c r="B18" s="35"/>
      <c r="C18" s="36"/>
      <c r="D18" s="36"/>
      <c r="E18" s="36"/>
      <c r="F18" s="36"/>
      <c r="G18" s="36"/>
      <c r="H18" s="36"/>
      <c r="I18" s="36"/>
      <c r="J18" s="36"/>
      <c r="K18" s="37"/>
      <c r="L18" s="16"/>
    </row>
    <row r="19" spans="1:12" x14ac:dyDescent="0.25">
      <c r="A19" s="16"/>
      <c r="B19" s="35"/>
      <c r="C19" s="36"/>
      <c r="D19" s="36"/>
      <c r="E19" s="36"/>
      <c r="F19" s="36"/>
      <c r="G19" s="36"/>
      <c r="H19" s="36"/>
      <c r="I19" s="36"/>
      <c r="J19" s="36"/>
      <c r="K19" s="37"/>
      <c r="L19" s="16"/>
    </row>
    <row r="20" spans="1:12" x14ac:dyDescent="0.25">
      <c r="A20" s="16"/>
      <c r="B20" s="35"/>
      <c r="C20" s="36"/>
      <c r="D20" s="36"/>
      <c r="E20" s="36"/>
      <c r="F20" s="36"/>
      <c r="G20" s="36"/>
      <c r="H20" s="36"/>
      <c r="I20" s="36"/>
      <c r="J20" s="36"/>
      <c r="K20" s="37"/>
      <c r="L20" s="16"/>
    </row>
    <row r="21" spans="1:12" x14ac:dyDescent="0.25">
      <c r="A21" s="16"/>
      <c r="B21" s="35"/>
      <c r="C21" s="36"/>
      <c r="D21" s="36"/>
      <c r="E21" s="36"/>
      <c r="F21" s="36"/>
      <c r="G21" s="36"/>
      <c r="H21" s="36"/>
      <c r="I21" s="36"/>
      <c r="J21" s="36"/>
      <c r="K21" s="37"/>
      <c r="L21" s="16"/>
    </row>
    <row r="22" spans="1:12" x14ac:dyDescent="0.25">
      <c r="A22" s="16"/>
      <c r="B22" s="35"/>
      <c r="C22" s="36"/>
      <c r="D22" s="36"/>
      <c r="E22" s="36"/>
      <c r="F22" s="36"/>
      <c r="G22" s="36"/>
      <c r="H22" s="36"/>
      <c r="I22" s="36"/>
      <c r="J22" s="36"/>
      <c r="K22" s="37"/>
      <c r="L22" s="16"/>
    </row>
    <row r="23" spans="1:12" x14ac:dyDescent="0.25">
      <c r="A23" s="16"/>
      <c r="B23" s="35"/>
      <c r="C23" s="36"/>
      <c r="D23" s="36"/>
      <c r="E23" s="36"/>
      <c r="F23" s="36"/>
      <c r="G23" s="36"/>
      <c r="H23" s="36"/>
      <c r="I23" s="36"/>
      <c r="J23" s="36"/>
      <c r="K23" s="37"/>
      <c r="L23" s="16"/>
    </row>
    <row r="24" spans="1:12" x14ac:dyDescent="0.25">
      <c r="A24" s="16"/>
      <c r="B24" s="35"/>
      <c r="C24" s="36"/>
      <c r="D24" s="36"/>
      <c r="E24" s="36"/>
      <c r="F24" s="36"/>
      <c r="G24" s="36"/>
      <c r="H24" s="36"/>
      <c r="I24" s="36"/>
      <c r="J24" s="36"/>
      <c r="K24" s="37"/>
      <c r="L24" s="16"/>
    </row>
    <row r="25" spans="1:12" x14ac:dyDescent="0.25">
      <c r="A25" s="16"/>
      <c r="B25" s="35"/>
      <c r="C25" s="36"/>
      <c r="D25" s="36"/>
      <c r="E25" s="36"/>
      <c r="F25" s="36"/>
      <c r="G25" s="36"/>
      <c r="H25" s="36"/>
      <c r="I25" s="36"/>
      <c r="J25" s="36"/>
      <c r="K25" s="37"/>
      <c r="L25" s="16"/>
    </row>
    <row r="26" spans="1:12" x14ac:dyDescent="0.25">
      <c r="A26" s="16"/>
      <c r="B26" s="35"/>
      <c r="C26" s="36"/>
      <c r="D26" s="36"/>
      <c r="E26" s="36"/>
      <c r="F26" s="36"/>
      <c r="G26" s="36"/>
      <c r="H26" s="36"/>
      <c r="I26" s="36"/>
      <c r="J26" s="36"/>
      <c r="K26" s="37"/>
      <c r="L26" s="16"/>
    </row>
    <row r="27" spans="1:12" x14ac:dyDescent="0.25">
      <c r="A27" s="16"/>
      <c r="B27" s="35"/>
      <c r="C27" s="36"/>
      <c r="D27" s="36"/>
      <c r="E27" s="36"/>
      <c r="F27" s="36"/>
      <c r="G27" s="36"/>
      <c r="H27" s="36"/>
      <c r="I27" s="36"/>
      <c r="J27" s="36"/>
      <c r="K27" s="37"/>
      <c r="L27" s="16"/>
    </row>
    <row r="28" spans="1:12" x14ac:dyDescent="0.25">
      <c r="A28" s="16"/>
      <c r="B28" s="35"/>
      <c r="C28" s="36"/>
      <c r="D28" s="36"/>
      <c r="E28" s="36"/>
      <c r="F28" s="36"/>
      <c r="G28" s="36"/>
      <c r="H28" s="36"/>
      <c r="I28" s="36"/>
      <c r="J28" s="36"/>
      <c r="K28" s="37"/>
      <c r="L28" s="16"/>
    </row>
    <row r="29" spans="1:12" x14ac:dyDescent="0.25">
      <c r="A29" s="16"/>
      <c r="B29" s="35"/>
      <c r="C29" s="36"/>
      <c r="D29" s="36"/>
      <c r="E29" s="36"/>
      <c r="F29" s="36"/>
      <c r="G29" s="36"/>
      <c r="H29" s="36"/>
      <c r="I29" s="36"/>
      <c r="J29" s="36"/>
      <c r="K29" s="37"/>
      <c r="L29" s="16"/>
    </row>
    <row r="30" spans="1:12" x14ac:dyDescent="0.25">
      <c r="A30" s="16"/>
      <c r="B30" s="35"/>
      <c r="C30" s="36"/>
      <c r="D30" s="36"/>
      <c r="E30" s="36"/>
      <c r="F30" s="36"/>
      <c r="G30" s="36"/>
      <c r="H30" s="36"/>
      <c r="I30" s="36"/>
      <c r="J30" s="36"/>
      <c r="K30" s="37"/>
      <c r="L30" s="16"/>
    </row>
    <row r="31" spans="1:12" x14ac:dyDescent="0.25">
      <c r="A31" s="16"/>
      <c r="B31" s="35"/>
      <c r="C31" s="36"/>
      <c r="D31" s="36"/>
      <c r="E31" s="36"/>
      <c r="F31" s="36"/>
      <c r="G31" s="36"/>
      <c r="H31" s="36"/>
      <c r="I31" s="36"/>
      <c r="J31" s="36"/>
      <c r="K31" s="37"/>
      <c r="L31" s="16"/>
    </row>
    <row r="32" spans="1:12" x14ac:dyDescent="0.25">
      <c r="A32" s="16"/>
      <c r="B32" s="35"/>
      <c r="C32" s="36"/>
      <c r="D32" s="36"/>
      <c r="E32" s="36"/>
      <c r="F32" s="36"/>
      <c r="G32" s="36"/>
      <c r="H32" s="36"/>
      <c r="I32" s="36"/>
      <c r="J32" s="36"/>
      <c r="K32" s="37"/>
      <c r="L32" s="16"/>
    </row>
    <row r="33" spans="1:12" x14ac:dyDescent="0.25">
      <c r="A33" s="16"/>
      <c r="B33" s="35"/>
      <c r="C33" s="36"/>
      <c r="D33" s="36"/>
      <c r="E33" s="36"/>
      <c r="F33" s="36"/>
      <c r="G33" s="36"/>
      <c r="H33" s="36"/>
      <c r="I33" s="36"/>
      <c r="J33" s="36"/>
      <c r="K33" s="37"/>
      <c r="L33" s="16"/>
    </row>
    <row r="34" spans="1:12" x14ac:dyDescent="0.25">
      <c r="A34" s="16"/>
      <c r="B34" s="35"/>
      <c r="C34" s="36"/>
      <c r="D34" s="36"/>
      <c r="E34" s="36"/>
      <c r="F34" s="36"/>
      <c r="G34" s="36"/>
      <c r="H34" s="36"/>
      <c r="I34" s="36"/>
      <c r="J34" s="36"/>
      <c r="K34" s="37"/>
      <c r="L34" s="16"/>
    </row>
    <row r="35" spans="1:12" x14ac:dyDescent="0.25">
      <c r="A35" s="16"/>
      <c r="B35" s="35"/>
      <c r="C35" s="36"/>
      <c r="D35" s="36"/>
      <c r="E35" s="36"/>
      <c r="F35" s="36"/>
      <c r="G35" s="36"/>
      <c r="H35" s="36"/>
      <c r="I35" s="36"/>
      <c r="J35" s="36"/>
      <c r="K35" s="37"/>
      <c r="L35" s="16"/>
    </row>
    <row r="36" spans="1:12" x14ac:dyDescent="0.25">
      <c r="A36" s="16"/>
      <c r="B36" s="35"/>
      <c r="C36" s="36"/>
      <c r="D36" s="36"/>
      <c r="E36" s="36"/>
      <c r="F36" s="36"/>
      <c r="G36" s="36"/>
      <c r="H36" s="36"/>
      <c r="I36" s="36"/>
      <c r="J36" s="36"/>
      <c r="K36" s="37"/>
      <c r="L36" s="16"/>
    </row>
    <row r="37" spans="1:12" x14ac:dyDescent="0.25">
      <c r="A37" s="16"/>
      <c r="B37" s="35"/>
      <c r="C37" s="36"/>
      <c r="D37" s="36"/>
      <c r="E37" s="36"/>
      <c r="F37" s="36"/>
      <c r="G37" s="36"/>
      <c r="H37" s="36"/>
      <c r="I37" s="36"/>
      <c r="J37" s="36"/>
      <c r="K37" s="37"/>
      <c r="L37" s="16"/>
    </row>
    <row r="38" spans="1:12" x14ac:dyDescent="0.25">
      <c r="A38" s="16"/>
      <c r="B38" s="35"/>
      <c r="C38" s="36"/>
      <c r="D38" s="36"/>
      <c r="E38" s="36"/>
      <c r="F38" s="36"/>
      <c r="G38" s="36"/>
      <c r="H38" s="36"/>
      <c r="I38" s="36"/>
      <c r="J38" s="36"/>
      <c r="K38" s="37"/>
      <c r="L38" s="16"/>
    </row>
    <row r="39" spans="1:12" x14ac:dyDescent="0.25">
      <c r="A39" s="16"/>
      <c r="B39" s="35"/>
      <c r="C39" s="36"/>
      <c r="D39" s="36"/>
      <c r="E39" s="36"/>
      <c r="F39" s="36"/>
      <c r="G39" s="36"/>
      <c r="H39" s="36"/>
      <c r="I39" s="36"/>
      <c r="J39" s="36"/>
      <c r="K39" s="37"/>
      <c r="L39" s="16"/>
    </row>
    <row r="40" spans="1:12" x14ac:dyDescent="0.25">
      <c r="A40" s="16"/>
      <c r="B40" s="35"/>
      <c r="C40" s="36"/>
      <c r="D40" s="36"/>
      <c r="E40" s="36"/>
      <c r="F40" s="36"/>
      <c r="G40" s="36"/>
      <c r="H40" s="36"/>
      <c r="I40" s="36"/>
      <c r="J40" s="36"/>
      <c r="K40" s="37"/>
      <c r="L40" s="16"/>
    </row>
    <row r="41" spans="1:12" x14ac:dyDescent="0.25">
      <c r="A41" s="16"/>
      <c r="B41" s="35"/>
      <c r="C41" s="36"/>
      <c r="D41" s="36"/>
      <c r="E41" s="36"/>
      <c r="F41" s="36"/>
      <c r="G41" s="36"/>
      <c r="H41" s="36"/>
      <c r="I41" s="36"/>
      <c r="J41" s="36"/>
      <c r="K41" s="37"/>
      <c r="L41" s="16"/>
    </row>
    <row r="42" spans="1:12" x14ac:dyDescent="0.25">
      <c r="A42" s="16"/>
      <c r="B42" s="35"/>
      <c r="C42" s="36"/>
      <c r="D42" s="36"/>
      <c r="E42" s="36"/>
      <c r="F42" s="36"/>
      <c r="G42" s="36"/>
      <c r="H42" s="36"/>
      <c r="I42" s="36"/>
      <c r="J42" s="36"/>
      <c r="K42" s="37"/>
      <c r="L42" s="16"/>
    </row>
    <row r="43" spans="1:12" x14ac:dyDescent="0.25">
      <c r="A43" s="16"/>
      <c r="B43" s="35"/>
      <c r="C43" s="36"/>
      <c r="D43" s="36"/>
      <c r="E43" s="36"/>
      <c r="F43" s="36"/>
      <c r="G43" s="36"/>
      <c r="H43" s="36"/>
      <c r="I43" s="36"/>
      <c r="J43" s="36"/>
      <c r="K43" s="37"/>
      <c r="L43" s="16"/>
    </row>
    <row r="44" spans="1:12" x14ac:dyDescent="0.25">
      <c r="A44" s="16"/>
      <c r="B44" s="35"/>
      <c r="C44" s="36"/>
      <c r="D44" s="36"/>
      <c r="E44" s="36"/>
      <c r="F44" s="36"/>
      <c r="G44" s="36"/>
      <c r="H44" s="36"/>
      <c r="I44" s="36"/>
      <c r="J44" s="36"/>
      <c r="K44" s="37"/>
      <c r="L44" s="16"/>
    </row>
    <row r="45" spans="1:12" x14ac:dyDescent="0.25">
      <c r="A45" s="16"/>
      <c r="B45" s="35"/>
      <c r="C45" s="36"/>
      <c r="D45" s="36"/>
      <c r="E45" s="36"/>
      <c r="F45" s="36"/>
      <c r="G45" s="36"/>
      <c r="H45" s="36"/>
      <c r="I45" s="36"/>
      <c r="J45" s="36"/>
      <c r="K45" s="37"/>
      <c r="L45" s="16"/>
    </row>
    <row r="46" spans="1:12" x14ac:dyDescent="0.25">
      <c r="A46" s="16"/>
      <c r="B46" s="35"/>
      <c r="C46" s="36"/>
      <c r="D46" s="36"/>
      <c r="E46" s="36"/>
      <c r="F46" s="36"/>
      <c r="G46" s="36"/>
      <c r="H46" s="36"/>
      <c r="I46" s="36"/>
      <c r="J46" s="36"/>
      <c r="K46" s="37"/>
      <c r="L46" s="16"/>
    </row>
    <row r="47" spans="1:12" x14ac:dyDescent="0.25">
      <c r="A47" s="16"/>
      <c r="B47" s="35"/>
      <c r="C47" s="36"/>
      <c r="D47" s="36"/>
      <c r="E47" s="36"/>
      <c r="F47" s="36"/>
      <c r="G47" s="36"/>
      <c r="H47" s="36"/>
      <c r="I47" s="36"/>
      <c r="J47" s="36"/>
      <c r="K47" s="37"/>
      <c r="L47" s="16"/>
    </row>
    <row r="48" spans="1:12" x14ac:dyDescent="0.25">
      <c r="A48" s="16"/>
      <c r="B48" s="35"/>
      <c r="C48" s="36"/>
      <c r="D48" s="36"/>
      <c r="E48" s="36"/>
      <c r="F48" s="36"/>
      <c r="G48" s="36"/>
      <c r="H48" s="36"/>
      <c r="I48" s="36"/>
      <c r="J48" s="36"/>
      <c r="K48" s="37"/>
      <c r="L48" s="16"/>
    </row>
    <row r="49" spans="1:12" x14ac:dyDescent="0.25">
      <c r="A49" s="16"/>
      <c r="B49" s="35"/>
      <c r="C49" s="36"/>
      <c r="D49" s="36"/>
      <c r="E49" s="36"/>
      <c r="F49" s="36"/>
      <c r="G49" s="36"/>
      <c r="H49" s="36"/>
      <c r="I49" s="36"/>
      <c r="J49" s="36"/>
      <c r="K49" s="37"/>
      <c r="L49" s="16"/>
    </row>
    <row r="50" spans="1:12" x14ac:dyDescent="0.25">
      <c r="A50" s="16"/>
      <c r="B50" s="35"/>
      <c r="C50" s="36"/>
      <c r="D50" s="36"/>
      <c r="E50" s="36"/>
      <c r="F50" s="36"/>
      <c r="G50" s="36"/>
      <c r="H50" s="36"/>
      <c r="I50" s="36"/>
      <c r="J50" s="36"/>
      <c r="K50" s="37"/>
      <c r="L50" s="16"/>
    </row>
    <row r="51" spans="1:12" x14ac:dyDescent="0.25">
      <c r="A51" s="16"/>
      <c r="B51" s="35"/>
      <c r="C51" s="36"/>
      <c r="D51" s="36"/>
      <c r="E51" s="36"/>
      <c r="F51" s="36"/>
      <c r="G51" s="36"/>
      <c r="H51" s="36"/>
      <c r="I51" s="36"/>
      <c r="J51" s="36"/>
      <c r="K51" s="37"/>
      <c r="L51" s="16"/>
    </row>
    <row r="52" spans="1:12" x14ac:dyDescent="0.25">
      <c r="A52" s="16"/>
      <c r="B52" s="35"/>
      <c r="C52" s="36"/>
      <c r="D52" s="36"/>
      <c r="E52" s="36"/>
      <c r="F52" s="36"/>
      <c r="G52" s="36"/>
      <c r="H52" s="36"/>
      <c r="I52" s="36"/>
      <c r="J52" s="36"/>
      <c r="K52" s="37"/>
      <c r="L52" s="16"/>
    </row>
    <row r="53" spans="1:12" x14ac:dyDescent="0.25">
      <c r="A53" s="16"/>
      <c r="B53" s="35"/>
      <c r="C53" s="36"/>
      <c r="D53" s="36"/>
      <c r="E53" s="36"/>
      <c r="F53" s="36"/>
      <c r="G53" s="36"/>
      <c r="H53" s="36"/>
      <c r="I53" s="36"/>
      <c r="J53" s="36"/>
      <c r="K53" s="37"/>
      <c r="L53" s="16"/>
    </row>
    <row r="54" spans="1:12" x14ac:dyDescent="0.25">
      <c r="A54" s="16"/>
      <c r="B54" s="35"/>
      <c r="C54" s="36"/>
      <c r="D54" s="36"/>
      <c r="E54" s="36"/>
      <c r="F54" s="36"/>
      <c r="G54" s="36"/>
      <c r="H54" s="36"/>
      <c r="I54" s="36"/>
      <c r="J54" s="36"/>
      <c r="K54" s="37"/>
      <c r="L54" s="16"/>
    </row>
    <row r="55" spans="1:12" x14ac:dyDescent="0.25">
      <c r="A55" s="16"/>
      <c r="B55" s="35"/>
      <c r="C55" s="36"/>
      <c r="D55" s="36"/>
      <c r="E55" s="36"/>
      <c r="F55" s="36"/>
      <c r="G55" s="36"/>
      <c r="H55" s="36"/>
      <c r="I55" s="36"/>
      <c r="J55" s="36"/>
      <c r="K55" s="37"/>
      <c r="L55" s="16"/>
    </row>
    <row r="56" spans="1:12" x14ac:dyDescent="0.25">
      <c r="A56" s="16"/>
      <c r="B56" s="35"/>
      <c r="C56" s="36"/>
      <c r="D56" s="36"/>
      <c r="E56" s="36"/>
      <c r="F56" s="36"/>
      <c r="G56" s="36"/>
      <c r="H56" s="36"/>
      <c r="I56" s="36"/>
      <c r="J56" s="36"/>
      <c r="K56" s="37"/>
      <c r="L56" s="16"/>
    </row>
    <row r="57" spans="1:12" x14ac:dyDescent="0.25">
      <c r="A57" s="16"/>
      <c r="B57" s="35"/>
      <c r="C57" s="36"/>
      <c r="D57" s="36"/>
      <c r="E57" s="36"/>
      <c r="F57" s="36"/>
      <c r="G57" s="36"/>
      <c r="H57" s="36"/>
      <c r="I57" s="36"/>
      <c r="J57" s="36"/>
      <c r="K57" s="37"/>
      <c r="L57" s="16"/>
    </row>
    <row r="58" spans="1:12" x14ac:dyDescent="0.25">
      <c r="A58" s="16"/>
      <c r="B58" s="35"/>
      <c r="C58" s="36"/>
      <c r="D58" s="36"/>
      <c r="E58" s="36"/>
      <c r="F58" s="36"/>
      <c r="G58" s="36"/>
      <c r="H58" s="36"/>
      <c r="I58" s="36"/>
      <c r="J58" s="36"/>
      <c r="K58" s="37"/>
      <c r="L58" s="16"/>
    </row>
    <row r="59" spans="1:12" x14ac:dyDescent="0.25">
      <c r="A59" s="16"/>
      <c r="B59" s="35"/>
      <c r="C59" s="36"/>
      <c r="D59" s="36"/>
      <c r="E59" s="36"/>
      <c r="F59" s="36"/>
      <c r="G59" s="36"/>
      <c r="H59" s="36"/>
      <c r="I59" s="36"/>
      <c r="J59" s="36"/>
      <c r="K59" s="37"/>
      <c r="L59" s="16"/>
    </row>
    <row r="60" spans="1:12" x14ac:dyDescent="0.25">
      <c r="A60" s="16"/>
      <c r="B60" s="35"/>
      <c r="C60" s="36"/>
      <c r="D60" s="36"/>
      <c r="E60" s="36"/>
      <c r="F60" s="36"/>
      <c r="G60" s="36"/>
      <c r="H60" s="36"/>
      <c r="I60" s="36"/>
      <c r="J60" s="36"/>
      <c r="K60" s="37"/>
      <c r="L60" s="16"/>
    </row>
    <row r="61" spans="1:12" x14ac:dyDescent="0.25">
      <c r="A61" s="16"/>
      <c r="B61" s="35"/>
      <c r="C61" s="36"/>
      <c r="D61" s="36"/>
      <c r="E61" s="36"/>
      <c r="F61" s="36"/>
      <c r="G61" s="36"/>
      <c r="H61" s="36"/>
      <c r="I61" s="36"/>
      <c r="J61" s="36"/>
      <c r="K61" s="37"/>
      <c r="L61" s="16"/>
    </row>
    <row r="62" spans="1:12" ht="15.75" thickBot="1" x14ac:dyDescent="0.3">
      <c r="A62" s="16"/>
      <c r="B62" s="48"/>
      <c r="C62" s="49"/>
      <c r="D62" s="49"/>
      <c r="E62" s="49"/>
      <c r="F62" s="49"/>
      <c r="G62" s="49"/>
      <c r="H62" s="49"/>
      <c r="I62" s="49"/>
      <c r="J62" s="49"/>
      <c r="K62" s="50"/>
      <c r="L62" s="16"/>
    </row>
    <row r="63" spans="1:12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</sheetData>
  <sheetProtection algorithmName="SHA-512" hashValue="TDfyMXX1koepO6tE2xu73ZNuqks90x+ilVhwz/wwFnUkBN8B4+5YGoj/f/Mi5Wq4sVuIIigspSr4JfTiajf9KQ==" saltValue="zK784btxKY2D1BIP6VNv1A==" spinCount="100000" sheet="1" objects="1" scenarios="1"/>
  <mergeCells count="5">
    <mergeCell ref="D4:F4"/>
    <mergeCell ref="C9:J9"/>
    <mergeCell ref="B2:K2"/>
    <mergeCell ref="C5:C7"/>
    <mergeCell ref="D5:F7"/>
  </mergeCells>
  <pageMargins left="0.7" right="0.7" top="0.75" bottom="0.75" header="0.3" footer="0.3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92E7-6213-4B3D-8E93-98F22CC9B608}">
  <sheetPr codeName="Sheet8">
    <tabColor theme="7" tint="0.59999389629810485"/>
  </sheetPr>
  <dimension ref="A1:J7"/>
  <sheetViews>
    <sheetView workbookViewId="0">
      <selection activeCell="D2" sqref="D2"/>
    </sheetView>
  </sheetViews>
  <sheetFormatPr defaultColWidth="0" defaultRowHeight="15" zeroHeight="1" x14ac:dyDescent="0.25"/>
  <cols>
    <col min="1" max="1" width="14.5703125" style="1" customWidth="1"/>
    <col min="2" max="2" width="15.7109375" style="1" customWidth="1"/>
    <col min="3" max="3" width="12.28515625" style="1" customWidth="1"/>
    <col min="4" max="4" width="4.7109375" style="1" customWidth="1"/>
    <col min="5" max="5" width="19" style="1" hidden="1" customWidth="1"/>
    <col min="6" max="6" width="4.7109375" style="1" hidden="1" customWidth="1"/>
    <col min="7" max="7" width="14.42578125" style="1" hidden="1" customWidth="1"/>
    <col min="8" max="8" width="4.7109375" style="1" hidden="1" customWidth="1"/>
    <col min="9" max="9" width="13.5703125" style="1" hidden="1" customWidth="1"/>
    <col min="10" max="10" width="17.7109375" style="1" hidden="1" customWidth="1"/>
    <col min="11" max="16384" width="9.140625" style="1" hidden="1"/>
  </cols>
  <sheetData>
    <row r="1" spans="1:10" x14ac:dyDescent="0.25">
      <c r="A1" s="19" t="s">
        <v>69</v>
      </c>
      <c r="B1" s="19" t="s">
        <v>70</v>
      </c>
      <c r="C1" s="19" t="s">
        <v>71</v>
      </c>
      <c r="D1" s="20"/>
      <c r="E1" s="19" t="s">
        <v>72</v>
      </c>
      <c r="F1" s="20"/>
      <c r="G1" s="19" t="s">
        <v>73</v>
      </c>
      <c r="H1" s="20"/>
      <c r="I1" s="19" t="s">
        <v>74</v>
      </c>
      <c r="J1" s="19" t="s">
        <v>75</v>
      </c>
    </row>
    <row r="2" spans="1:10" ht="41.25" customHeight="1" x14ac:dyDescent="0.25">
      <c r="A2" s="21"/>
      <c r="B2" s="23" t="s">
        <v>76</v>
      </c>
      <c r="C2" s="24" t="s">
        <v>77</v>
      </c>
      <c r="D2" s="20"/>
      <c r="E2" s="22" t="s">
        <v>10</v>
      </c>
      <c r="F2" s="20"/>
      <c r="G2" s="22" t="s">
        <v>11</v>
      </c>
      <c r="H2" s="20"/>
      <c r="I2" s="22" t="s">
        <v>78</v>
      </c>
      <c r="J2" s="22" t="str">
        <f>"Travel speed ("&amp;SETTINGS!$I$9&amp;")"</f>
        <v>Travel speed (kph)</v>
      </c>
    </row>
    <row r="3" spans="1:10" ht="41.25" customHeight="1" x14ac:dyDescent="0.25">
      <c r="A3" s="21"/>
      <c r="B3" s="23" t="s">
        <v>79</v>
      </c>
      <c r="C3" s="24" t="s">
        <v>80</v>
      </c>
      <c r="D3" s="20"/>
      <c r="E3" s="22" t="s">
        <v>81</v>
      </c>
      <c r="F3" s="20"/>
      <c r="G3" s="22" t="s">
        <v>82</v>
      </c>
      <c r="H3" s="20"/>
      <c r="I3" s="22" t="s">
        <v>6</v>
      </c>
    </row>
    <row r="4" spans="1:10" ht="41.25" customHeight="1" x14ac:dyDescent="0.25">
      <c r="A4" s="21"/>
      <c r="B4" s="23" t="s">
        <v>83</v>
      </c>
      <c r="C4" s="24" t="s">
        <v>84</v>
      </c>
      <c r="D4" s="20"/>
      <c r="E4" s="20"/>
      <c r="F4" s="20"/>
      <c r="G4" s="20"/>
      <c r="H4" s="20"/>
    </row>
    <row r="5" spans="1:10" ht="41.25" customHeight="1" x14ac:dyDescent="0.25">
      <c r="A5" s="21"/>
      <c r="B5" s="23" t="s">
        <v>85</v>
      </c>
      <c r="C5" s="24" t="s">
        <v>86</v>
      </c>
      <c r="D5" s="20"/>
      <c r="E5" s="20"/>
      <c r="F5" s="20"/>
      <c r="G5" s="20"/>
      <c r="H5" s="20"/>
    </row>
    <row r="6" spans="1:10" ht="34.5" customHeight="1" x14ac:dyDescent="0.25">
      <c r="A6" s="155" t="s">
        <v>87</v>
      </c>
      <c r="B6" s="156"/>
      <c r="C6" s="156"/>
      <c r="D6" s="20"/>
      <c r="E6" s="20"/>
      <c r="F6" s="20"/>
      <c r="G6" s="20"/>
      <c r="H6" s="20"/>
    </row>
    <row r="7" spans="1:10" x14ac:dyDescent="0.25">
      <c r="A7" s="20"/>
      <c r="B7" s="20"/>
      <c r="C7" s="20"/>
      <c r="D7" s="20"/>
      <c r="E7" s="20"/>
      <c r="F7" s="20"/>
      <c r="G7" s="20"/>
      <c r="H7" s="20"/>
    </row>
  </sheetData>
  <sheetProtection algorithmName="SHA-512" hashValue="bum/NBpPzpj+NEJNx9xJJYsegTNLG7DID80OWcnZDNAGfslP3kaPnH2hpt8BiyfzPkXt23vmcdu/dC+si2+TWw==" saltValue="RC988Eg5LEgRXfsbKQ4ZEA==" spinCount="100000" sheet="1" objects="1" scenarios="1"/>
  <mergeCells count="1">
    <mergeCell ref="A6:C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70AB9-C870-4DFB-93B2-C88B575F6D05}">
  <sheetPr codeName="Sheet9">
    <tabColor theme="7" tint="0.59999389629810485"/>
  </sheetPr>
  <dimension ref="A1:V212"/>
  <sheetViews>
    <sheetView zoomScale="85" zoomScaleNormal="85" workbookViewId="0">
      <pane ySplit="3" topLeftCell="A4" activePane="bottomLeft" state="frozen"/>
      <selection activeCell="C24" sqref="C24"/>
      <selection pane="bottomLeft" activeCell="A3" sqref="A3"/>
    </sheetView>
  </sheetViews>
  <sheetFormatPr defaultColWidth="0" defaultRowHeight="15" zeroHeight="1" x14ac:dyDescent="0.25"/>
  <cols>
    <col min="1" max="1" width="4.7109375" style="9" customWidth="1"/>
    <col min="2" max="21" width="9.140625" style="9" customWidth="1"/>
    <col min="22" max="22" width="4.7109375" style="9" customWidth="1"/>
    <col min="23" max="16384" width="9.140625" style="9" hidden="1"/>
  </cols>
  <sheetData>
    <row r="1" spans="2:21" x14ac:dyDescent="0.25"/>
    <row r="2" spans="2:21" x14ac:dyDescent="0.25"/>
    <row r="3" spans="2:21" ht="15.75" thickBot="1" x14ac:dyDescent="0.3"/>
    <row r="4" spans="2:21" ht="23.25" x14ac:dyDescent="0.35">
      <c r="B4" s="157" t="s">
        <v>88</v>
      </c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</row>
    <row r="5" spans="2:21" x14ac:dyDescent="0.25">
      <c r="B5" s="10"/>
      <c r="U5" s="11"/>
    </row>
    <row r="6" spans="2:21" x14ac:dyDescent="0.25">
      <c r="B6" s="10"/>
      <c r="U6" s="11"/>
    </row>
    <row r="7" spans="2:21" x14ac:dyDescent="0.25">
      <c r="B7" s="10"/>
      <c r="U7" s="11"/>
    </row>
    <row r="8" spans="2:21" x14ac:dyDescent="0.25">
      <c r="B8" s="10"/>
      <c r="U8" s="11"/>
    </row>
    <row r="9" spans="2:21" x14ac:dyDescent="0.25">
      <c r="B9" s="10"/>
      <c r="U9" s="11"/>
    </row>
    <row r="10" spans="2:21" x14ac:dyDescent="0.25">
      <c r="B10" s="10"/>
      <c r="U10" s="11"/>
    </row>
    <row r="11" spans="2:21" x14ac:dyDescent="0.25">
      <c r="B11" s="10"/>
      <c r="U11" s="11"/>
    </row>
    <row r="12" spans="2:21" x14ac:dyDescent="0.25">
      <c r="B12" s="10"/>
      <c r="U12" s="11"/>
    </row>
    <row r="13" spans="2:21" x14ac:dyDescent="0.25">
      <c r="B13" s="10"/>
      <c r="U13" s="11"/>
    </row>
    <row r="14" spans="2:21" x14ac:dyDescent="0.25">
      <c r="B14" s="10"/>
      <c r="U14" s="11"/>
    </row>
    <row r="15" spans="2:21" x14ac:dyDescent="0.25">
      <c r="B15" s="10"/>
      <c r="U15" s="11"/>
    </row>
    <row r="16" spans="2:21" x14ac:dyDescent="0.25">
      <c r="B16" s="10"/>
      <c r="U16" s="11"/>
    </row>
    <row r="17" spans="2:21" x14ac:dyDescent="0.25">
      <c r="B17" s="10"/>
      <c r="U17" s="11"/>
    </row>
    <row r="18" spans="2:21" x14ac:dyDescent="0.25">
      <c r="B18" s="10"/>
      <c r="U18" s="11"/>
    </row>
    <row r="19" spans="2:21" x14ac:dyDescent="0.25">
      <c r="B19" s="10"/>
      <c r="U19" s="11"/>
    </row>
    <row r="20" spans="2:21" x14ac:dyDescent="0.25">
      <c r="B20" s="10"/>
      <c r="U20" s="11"/>
    </row>
    <row r="21" spans="2:21" x14ac:dyDescent="0.25">
      <c r="B21" s="10"/>
      <c r="U21" s="11"/>
    </row>
    <row r="22" spans="2:21" x14ac:dyDescent="0.25">
      <c r="B22" s="10"/>
      <c r="U22" s="11"/>
    </row>
    <row r="23" spans="2:21" x14ac:dyDescent="0.25">
      <c r="B23" s="10"/>
      <c r="U23" s="11"/>
    </row>
    <row r="24" spans="2:21" x14ac:dyDescent="0.25">
      <c r="B24" s="10"/>
      <c r="U24" s="11"/>
    </row>
    <row r="25" spans="2:21" x14ac:dyDescent="0.25">
      <c r="B25" s="10"/>
      <c r="U25" s="11"/>
    </row>
    <row r="26" spans="2:21" x14ac:dyDescent="0.25">
      <c r="B26" s="10"/>
      <c r="U26" s="11"/>
    </row>
    <row r="27" spans="2:21" x14ac:dyDescent="0.25">
      <c r="B27" s="10"/>
      <c r="U27" s="11"/>
    </row>
    <row r="28" spans="2:21" x14ac:dyDescent="0.25">
      <c r="B28" s="10"/>
      <c r="U28" s="11"/>
    </row>
    <row r="29" spans="2:21" x14ac:dyDescent="0.25">
      <c r="B29" s="10"/>
      <c r="U29" s="11"/>
    </row>
    <row r="30" spans="2:21" x14ac:dyDescent="0.25">
      <c r="B30" s="10"/>
      <c r="U30" s="11"/>
    </row>
    <row r="31" spans="2:21" x14ac:dyDescent="0.25">
      <c r="B31" s="10"/>
      <c r="U31" s="11"/>
    </row>
    <row r="32" spans="2:21" x14ac:dyDescent="0.25">
      <c r="B32" s="10"/>
      <c r="U32" s="11"/>
    </row>
    <row r="33" spans="2:21" x14ac:dyDescent="0.25">
      <c r="B33" s="10"/>
      <c r="U33" s="11"/>
    </row>
    <row r="34" spans="2:21" x14ac:dyDescent="0.25">
      <c r="B34" s="10"/>
      <c r="U34" s="11"/>
    </row>
    <row r="35" spans="2:21" x14ac:dyDescent="0.25">
      <c r="B35" s="10"/>
      <c r="U35" s="11"/>
    </row>
    <row r="36" spans="2:21" x14ac:dyDescent="0.25">
      <c r="B36" s="10"/>
      <c r="U36" s="11"/>
    </row>
    <row r="37" spans="2:21" x14ac:dyDescent="0.25">
      <c r="B37" s="10"/>
      <c r="U37" s="11"/>
    </row>
    <row r="38" spans="2:21" x14ac:dyDescent="0.25">
      <c r="B38" s="10"/>
      <c r="U38" s="11"/>
    </row>
    <row r="39" spans="2:21" x14ac:dyDescent="0.25">
      <c r="B39" s="10"/>
      <c r="U39" s="11"/>
    </row>
    <row r="40" spans="2:21" x14ac:dyDescent="0.25">
      <c r="B40" s="10"/>
      <c r="U40" s="11"/>
    </row>
    <row r="41" spans="2:21" x14ac:dyDescent="0.25">
      <c r="B41" s="10"/>
      <c r="U41" s="11"/>
    </row>
    <row r="42" spans="2:21" x14ac:dyDescent="0.25">
      <c r="B42" s="10"/>
      <c r="U42" s="11"/>
    </row>
    <row r="43" spans="2:21" x14ac:dyDescent="0.25">
      <c r="B43" s="10"/>
      <c r="U43" s="11"/>
    </row>
    <row r="44" spans="2:21" x14ac:dyDescent="0.25">
      <c r="B44" s="10"/>
      <c r="U44" s="11"/>
    </row>
    <row r="45" spans="2:21" ht="15.75" thickBot="1" x14ac:dyDescent="0.3">
      <c r="B45" s="12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4"/>
    </row>
    <row r="46" spans="2:21" ht="15.75" thickBot="1" x14ac:dyDescent="0.3"/>
    <row r="47" spans="2:21" ht="23.25" x14ac:dyDescent="0.35">
      <c r="B47" s="157" t="s">
        <v>89</v>
      </c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9"/>
    </row>
    <row r="48" spans="2:21" x14ac:dyDescent="0.25">
      <c r="B48" s="10" t="s">
        <v>90</v>
      </c>
      <c r="U48" s="11"/>
    </row>
    <row r="49" spans="2:21" x14ac:dyDescent="0.25">
      <c r="B49" s="10"/>
      <c r="U49" s="11"/>
    </row>
    <row r="50" spans="2:21" x14ac:dyDescent="0.25">
      <c r="B50" s="10"/>
      <c r="U50" s="11"/>
    </row>
    <row r="51" spans="2:21" x14ac:dyDescent="0.25">
      <c r="B51" s="10"/>
      <c r="U51" s="11"/>
    </row>
    <row r="52" spans="2:21" x14ac:dyDescent="0.25">
      <c r="B52" s="10"/>
      <c r="U52" s="11"/>
    </row>
    <row r="53" spans="2:21" x14ac:dyDescent="0.25">
      <c r="B53" s="10"/>
      <c r="U53" s="11"/>
    </row>
    <row r="54" spans="2:21" x14ac:dyDescent="0.25">
      <c r="B54" s="10"/>
      <c r="U54" s="11"/>
    </row>
    <row r="55" spans="2:21" x14ac:dyDescent="0.25">
      <c r="B55" s="10"/>
      <c r="U55" s="11"/>
    </row>
    <row r="56" spans="2:21" x14ac:dyDescent="0.25">
      <c r="B56" s="10"/>
      <c r="U56" s="11"/>
    </row>
    <row r="57" spans="2:21" x14ac:dyDescent="0.25">
      <c r="B57" s="10"/>
      <c r="U57" s="11"/>
    </row>
    <row r="58" spans="2:21" x14ac:dyDescent="0.25">
      <c r="B58" s="10"/>
      <c r="U58" s="11"/>
    </row>
    <row r="59" spans="2:21" x14ac:dyDescent="0.25">
      <c r="B59" s="10"/>
      <c r="U59" s="11"/>
    </row>
    <row r="60" spans="2:21" x14ac:dyDescent="0.25">
      <c r="B60" s="10"/>
      <c r="U60" s="11"/>
    </row>
    <row r="61" spans="2:21" x14ac:dyDescent="0.25">
      <c r="B61" s="10"/>
      <c r="U61" s="11"/>
    </row>
    <row r="62" spans="2:21" x14ac:dyDescent="0.25">
      <c r="B62" s="10"/>
      <c r="U62" s="11"/>
    </row>
    <row r="63" spans="2:21" x14ac:dyDescent="0.25">
      <c r="B63" s="10"/>
      <c r="U63" s="11"/>
    </row>
    <row r="64" spans="2:21" x14ac:dyDescent="0.25">
      <c r="B64" s="10"/>
      <c r="U64" s="11"/>
    </row>
    <row r="65" spans="2:21" x14ac:dyDescent="0.25">
      <c r="B65" s="10"/>
      <c r="U65" s="11"/>
    </row>
    <row r="66" spans="2:21" x14ac:dyDescent="0.25">
      <c r="B66" s="10"/>
      <c r="U66" s="11"/>
    </row>
    <row r="67" spans="2:21" x14ac:dyDescent="0.25">
      <c r="B67" s="10"/>
      <c r="U67" s="11"/>
    </row>
    <row r="68" spans="2:21" x14ac:dyDescent="0.25">
      <c r="B68" s="10"/>
      <c r="U68" s="11"/>
    </row>
    <row r="69" spans="2:21" x14ac:dyDescent="0.25">
      <c r="B69" s="10"/>
      <c r="U69" s="11"/>
    </row>
    <row r="70" spans="2:21" x14ac:dyDescent="0.25">
      <c r="B70" s="10"/>
      <c r="U70" s="11"/>
    </row>
    <row r="71" spans="2:21" x14ac:dyDescent="0.25">
      <c r="B71" s="10"/>
      <c r="U71" s="11"/>
    </row>
    <row r="72" spans="2:21" x14ac:dyDescent="0.25">
      <c r="B72" s="10"/>
      <c r="U72" s="11"/>
    </row>
    <row r="73" spans="2:21" x14ac:dyDescent="0.25">
      <c r="B73" s="10"/>
      <c r="U73" s="11"/>
    </row>
    <row r="74" spans="2:21" x14ac:dyDescent="0.25">
      <c r="B74" s="10"/>
      <c r="U74" s="11"/>
    </row>
    <row r="75" spans="2:21" x14ac:dyDescent="0.25">
      <c r="B75" s="10"/>
      <c r="U75" s="11"/>
    </row>
    <row r="76" spans="2:21" x14ac:dyDescent="0.25">
      <c r="B76" s="10"/>
      <c r="U76" s="11"/>
    </row>
    <row r="77" spans="2:21" x14ac:dyDescent="0.25">
      <c r="B77" s="10"/>
      <c r="U77" s="11"/>
    </row>
    <row r="78" spans="2:21" x14ac:dyDescent="0.25">
      <c r="B78" s="10"/>
      <c r="U78" s="11"/>
    </row>
    <row r="79" spans="2:21" x14ac:dyDescent="0.25">
      <c r="B79" s="10"/>
      <c r="U79" s="11"/>
    </row>
    <row r="80" spans="2:21" x14ac:dyDescent="0.25">
      <c r="B80" s="10"/>
      <c r="U80" s="11"/>
    </row>
    <row r="81" spans="2:21" x14ac:dyDescent="0.25">
      <c r="B81" s="10"/>
      <c r="U81" s="11"/>
    </row>
    <row r="82" spans="2:21" x14ac:dyDescent="0.25">
      <c r="B82" s="10"/>
      <c r="U82" s="11"/>
    </row>
    <row r="83" spans="2:21" x14ac:dyDescent="0.25">
      <c r="B83" s="10"/>
      <c r="U83" s="11"/>
    </row>
    <row r="84" spans="2:21" x14ac:dyDescent="0.25">
      <c r="B84" s="10"/>
      <c r="U84" s="11"/>
    </row>
    <row r="85" spans="2:21" x14ac:dyDescent="0.25">
      <c r="B85" s="10"/>
      <c r="U85" s="11"/>
    </row>
    <row r="86" spans="2:21" x14ac:dyDescent="0.25">
      <c r="B86" s="10"/>
      <c r="U86" s="11"/>
    </row>
    <row r="87" spans="2:21" x14ac:dyDescent="0.25">
      <c r="B87" s="10"/>
      <c r="U87" s="11"/>
    </row>
    <row r="88" spans="2:21" x14ac:dyDescent="0.25">
      <c r="B88" s="10"/>
      <c r="U88" s="11"/>
    </row>
    <row r="89" spans="2:21" x14ac:dyDescent="0.25">
      <c r="B89" s="10"/>
      <c r="U89" s="11"/>
    </row>
    <row r="90" spans="2:21" x14ac:dyDescent="0.25">
      <c r="B90" s="10"/>
      <c r="U90" s="11"/>
    </row>
    <row r="91" spans="2:21" x14ac:dyDescent="0.25">
      <c r="B91" s="10"/>
      <c r="U91" s="11"/>
    </row>
    <row r="92" spans="2:21" x14ac:dyDescent="0.25">
      <c r="B92" s="10"/>
      <c r="U92" s="11"/>
    </row>
    <row r="93" spans="2:21" x14ac:dyDescent="0.25">
      <c r="B93" s="10"/>
      <c r="U93" s="11"/>
    </row>
    <row r="94" spans="2:21" x14ac:dyDescent="0.25">
      <c r="B94" s="10"/>
      <c r="U94" s="11"/>
    </row>
    <row r="95" spans="2:21" x14ac:dyDescent="0.25">
      <c r="B95" s="10"/>
      <c r="U95" s="11"/>
    </row>
    <row r="96" spans="2:21" x14ac:dyDescent="0.25">
      <c r="B96" s="10"/>
      <c r="U96" s="11"/>
    </row>
    <row r="97" spans="2:21" x14ac:dyDescent="0.25">
      <c r="B97" s="10"/>
      <c r="U97" s="11"/>
    </row>
    <row r="98" spans="2:21" x14ac:dyDescent="0.25">
      <c r="B98" s="10"/>
      <c r="U98" s="11"/>
    </row>
    <row r="99" spans="2:21" x14ac:dyDescent="0.25">
      <c r="B99" s="10"/>
      <c r="U99" s="11"/>
    </row>
    <row r="100" spans="2:21" ht="15.75" thickBot="1" x14ac:dyDescent="0.3">
      <c r="B100" s="12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4"/>
    </row>
    <row r="101" spans="2:21" ht="15.75" thickBot="1" x14ac:dyDescent="0.3"/>
    <row r="102" spans="2:21" ht="23.25" x14ac:dyDescent="0.35">
      <c r="B102" s="157" t="s">
        <v>91</v>
      </c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9"/>
    </row>
    <row r="103" spans="2:21" x14ac:dyDescent="0.25">
      <c r="B103" s="10" t="s">
        <v>92</v>
      </c>
      <c r="U103" s="11"/>
    </row>
    <row r="104" spans="2:21" x14ac:dyDescent="0.25">
      <c r="B104" s="10"/>
      <c r="U104" s="11"/>
    </row>
    <row r="105" spans="2:21" x14ac:dyDescent="0.25">
      <c r="B105" s="10"/>
      <c r="U105" s="11"/>
    </row>
    <row r="106" spans="2:21" x14ac:dyDescent="0.25">
      <c r="B106" s="10"/>
      <c r="U106" s="11"/>
    </row>
    <row r="107" spans="2:21" x14ac:dyDescent="0.25">
      <c r="B107" s="10"/>
      <c r="U107" s="11"/>
    </row>
    <row r="108" spans="2:21" x14ac:dyDescent="0.25">
      <c r="B108" s="10"/>
      <c r="U108" s="11"/>
    </row>
    <row r="109" spans="2:21" x14ac:dyDescent="0.25">
      <c r="B109" s="10"/>
      <c r="U109" s="11"/>
    </row>
    <row r="110" spans="2:21" x14ac:dyDescent="0.25">
      <c r="B110" s="10"/>
      <c r="U110" s="11"/>
    </row>
    <row r="111" spans="2:21" x14ac:dyDescent="0.25">
      <c r="B111" s="10"/>
      <c r="U111" s="11"/>
    </row>
    <row r="112" spans="2:21" x14ac:dyDescent="0.25">
      <c r="B112" s="10"/>
      <c r="U112" s="11"/>
    </row>
    <row r="113" spans="2:21" x14ac:dyDescent="0.25">
      <c r="B113" s="10"/>
      <c r="U113" s="11"/>
    </row>
    <row r="114" spans="2:21" x14ac:dyDescent="0.25">
      <c r="B114" s="10"/>
      <c r="U114" s="11"/>
    </row>
    <row r="115" spans="2:21" x14ac:dyDescent="0.25">
      <c r="B115" s="10"/>
      <c r="U115" s="11"/>
    </row>
    <row r="116" spans="2:21" x14ac:dyDescent="0.25">
      <c r="B116" s="10"/>
      <c r="U116" s="11"/>
    </row>
    <row r="117" spans="2:21" x14ac:dyDescent="0.25">
      <c r="B117" s="10"/>
      <c r="U117" s="11"/>
    </row>
    <row r="118" spans="2:21" x14ac:dyDescent="0.25">
      <c r="B118" s="10"/>
      <c r="U118" s="11"/>
    </row>
    <row r="119" spans="2:21" x14ac:dyDescent="0.25">
      <c r="B119" s="10"/>
      <c r="U119" s="11"/>
    </row>
    <row r="120" spans="2:21" x14ac:dyDescent="0.25">
      <c r="B120" s="10"/>
      <c r="U120" s="11"/>
    </row>
    <row r="121" spans="2:21" x14ac:dyDescent="0.25">
      <c r="B121" s="10"/>
      <c r="U121" s="11"/>
    </row>
    <row r="122" spans="2:21" x14ac:dyDescent="0.25">
      <c r="B122" s="10"/>
      <c r="U122" s="11"/>
    </row>
    <row r="123" spans="2:21" x14ac:dyDescent="0.25">
      <c r="B123" s="10"/>
      <c r="U123" s="11"/>
    </row>
    <row r="124" spans="2:21" x14ac:dyDescent="0.25">
      <c r="B124" s="10"/>
      <c r="U124" s="11"/>
    </row>
    <row r="125" spans="2:21" x14ac:dyDescent="0.25">
      <c r="B125" s="10"/>
      <c r="U125" s="11"/>
    </row>
    <row r="126" spans="2:21" x14ac:dyDescent="0.25">
      <c r="B126" s="10"/>
      <c r="U126" s="11"/>
    </row>
    <row r="127" spans="2:21" x14ac:dyDescent="0.25">
      <c r="B127" s="10"/>
      <c r="U127" s="11"/>
    </row>
    <row r="128" spans="2:21" x14ac:dyDescent="0.25">
      <c r="B128" s="10"/>
      <c r="U128" s="11"/>
    </row>
    <row r="129" spans="2:21" x14ac:dyDescent="0.25">
      <c r="B129" s="10"/>
      <c r="U129" s="11"/>
    </row>
    <row r="130" spans="2:21" x14ac:dyDescent="0.25">
      <c r="B130" s="10"/>
      <c r="U130" s="11"/>
    </row>
    <row r="131" spans="2:21" x14ac:dyDescent="0.25">
      <c r="B131" s="10"/>
      <c r="U131" s="11"/>
    </row>
    <row r="132" spans="2:21" x14ac:dyDescent="0.25">
      <c r="B132" s="10"/>
      <c r="U132" s="11"/>
    </row>
    <row r="133" spans="2:21" x14ac:dyDescent="0.25">
      <c r="B133" s="10"/>
      <c r="U133" s="11"/>
    </row>
    <row r="134" spans="2:21" x14ac:dyDescent="0.25">
      <c r="B134" s="10"/>
      <c r="U134" s="11"/>
    </row>
    <row r="135" spans="2:21" x14ac:dyDescent="0.25">
      <c r="B135" s="10"/>
      <c r="U135" s="11"/>
    </row>
    <row r="136" spans="2:21" x14ac:dyDescent="0.25">
      <c r="B136" s="10"/>
      <c r="U136" s="11"/>
    </row>
    <row r="137" spans="2:21" x14ac:dyDescent="0.25">
      <c r="B137" s="10"/>
      <c r="U137" s="11"/>
    </row>
    <row r="138" spans="2:21" x14ac:dyDescent="0.25">
      <c r="B138" s="10"/>
      <c r="U138" s="11"/>
    </row>
    <row r="139" spans="2:21" x14ac:dyDescent="0.25">
      <c r="B139" s="10"/>
      <c r="U139" s="11"/>
    </row>
    <row r="140" spans="2:21" x14ac:dyDescent="0.25">
      <c r="B140" s="10"/>
      <c r="U140" s="11"/>
    </row>
    <row r="141" spans="2:21" x14ac:dyDescent="0.25">
      <c r="B141" s="10"/>
      <c r="U141" s="11"/>
    </row>
    <row r="142" spans="2:21" x14ac:dyDescent="0.25">
      <c r="B142" s="10"/>
      <c r="U142" s="11"/>
    </row>
    <row r="143" spans="2:21" x14ac:dyDescent="0.25">
      <c r="B143" s="10"/>
      <c r="U143" s="11"/>
    </row>
    <row r="144" spans="2:21" x14ac:dyDescent="0.25">
      <c r="B144" s="10"/>
      <c r="U144" s="11"/>
    </row>
    <row r="145" spans="2:21" x14ac:dyDescent="0.25">
      <c r="B145" s="10"/>
      <c r="U145" s="11"/>
    </row>
    <row r="146" spans="2:21" x14ac:dyDescent="0.25">
      <c r="B146" s="10"/>
      <c r="U146" s="11"/>
    </row>
    <row r="147" spans="2:21" x14ac:dyDescent="0.25">
      <c r="B147" s="10"/>
      <c r="U147" s="11"/>
    </row>
    <row r="148" spans="2:21" x14ac:dyDescent="0.25">
      <c r="B148" s="10"/>
      <c r="U148" s="11"/>
    </row>
    <row r="149" spans="2:21" x14ac:dyDescent="0.25">
      <c r="B149" s="10"/>
      <c r="U149" s="11"/>
    </row>
    <row r="150" spans="2:21" x14ac:dyDescent="0.25">
      <c r="B150" s="10"/>
      <c r="U150" s="11"/>
    </row>
    <row r="151" spans="2:21" ht="15.75" thickBot="1" x14ac:dyDescent="0.3">
      <c r="B151" s="12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4"/>
    </row>
    <row r="152" spans="2:21" ht="15.75" thickBot="1" x14ac:dyDescent="0.3"/>
    <row r="153" spans="2:21" ht="23.25" x14ac:dyDescent="0.35">
      <c r="B153" s="157" t="s">
        <v>55</v>
      </c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9"/>
    </row>
    <row r="154" spans="2:21" x14ac:dyDescent="0.25">
      <c r="B154" s="10" t="s">
        <v>93</v>
      </c>
      <c r="U154" s="11"/>
    </row>
    <row r="155" spans="2:21" x14ac:dyDescent="0.25">
      <c r="B155" s="10"/>
      <c r="U155" s="11"/>
    </row>
    <row r="156" spans="2:21" x14ac:dyDescent="0.25">
      <c r="B156" s="10"/>
      <c r="U156" s="11"/>
    </row>
    <row r="157" spans="2:21" x14ac:dyDescent="0.25">
      <c r="B157" s="10"/>
      <c r="U157" s="11"/>
    </row>
    <row r="158" spans="2:21" x14ac:dyDescent="0.25">
      <c r="B158" s="10"/>
      <c r="U158" s="11"/>
    </row>
    <row r="159" spans="2:21" x14ac:dyDescent="0.25">
      <c r="B159" s="10"/>
      <c r="U159" s="11"/>
    </row>
    <row r="160" spans="2:21" x14ac:dyDescent="0.25">
      <c r="B160" s="10"/>
      <c r="U160" s="11"/>
    </row>
    <row r="161" spans="2:21" x14ac:dyDescent="0.25">
      <c r="B161" s="10"/>
      <c r="U161" s="11"/>
    </row>
    <row r="162" spans="2:21" x14ac:dyDescent="0.25">
      <c r="B162" s="10"/>
      <c r="U162" s="11"/>
    </row>
    <row r="163" spans="2:21" x14ac:dyDescent="0.25">
      <c r="B163" s="10"/>
      <c r="U163" s="11"/>
    </row>
    <row r="164" spans="2:21" x14ac:dyDescent="0.25">
      <c r="B164" s="10"/>
      <c r="U164" s="11"/>
    </row>
    <row r="165" spans="2:21" x14ac:dyDescent="0.25">
      <c r="B165" s="10"/>
      <c r="U165" s="11"/>
    </row>
    <row r="166" spans="2:21" x14ac:dyDescent="0.25">
      <c r="B166" s="10"/>
      <c r="U166" s="11"/>
    </row>
    <row r="167" spans="2:21" x14ac:dyDescent="0.25">
      <c r="B167" s="10"/>
      <c r="U167" s="11"/>
    </row>
    <row r="168" spans="2:21" x14ac:dyDescent="0.25">
      <c r="B168" s="10"/>
      <c r="U168" s="11"/>
    </row>
    <row r="169" spans="2:21" x14ac:dyDescent="0.25">
      <c r="B169" s="10"/>
      <c r="U169" s="11"/>
    </row>
    <row r="170" spans="2:21" x14ac:dyDescent="0.25">
      <c r="B170" s="10"/>
      <c r="U170" s="11"/>
    </row>
    <row r="171" spans="2:21" x14ac:dyDescent="0.25">
      <c r="B171" s="10"/>
      <c r="U171" s="11"/>
    </row>
    <row r="172" spans="2:21" x14ac:dyDescent="0.25">
      <c r="B172" s="10"/>
      <c r="U172" s="11"/>
    </row>
    <row r="173" spans="2:21" x14ac:dyDescent="0.25">
      <c r="B173" s="10"/>
      <c r="U173" s="11"/>
    </row>
    <row r="174" spans="2:21" x14ac:dyDescent="0.25">
      <c r="B174" s="10"/>
      <c r="U174" s="11"/>
    </row>
    <row r="175" spans="2:21" x14ac:dyDescent="0.25">
      <c r="B175" s="10"/>
      <c r="U175" s="11"/>
    </row>
    <row r="176" spans="2:21" x14ac:dyDescent="0.25">
      <c r="B176" s="10"/>
      <c r="U176" s="11"/>
    </row>
    <row r="177" spans="2:21" x14ac:dyDescent="0.25">
      <c r="B177" s="10"/>
      <c r="U177" s="11"/>
    </row>
    <row r="178" spans="2:21" x14ac:dyDescent="0.25">
      <c r="B178" s="10"/>
      <c r="U178" s="11"/>
    </row>
    <row r="179" spans="2:21" x14ac:dyDescent="0.25">
      <c r="B179" s="10"/>
      <c r="U179" s="11"/>
    </row>
    <row r="180" spans="2:21" x14ac:dyDescent="0.25">
      <c r="B180" s="10"/>
      <c r="U180" s="11"/>
    </row>
    <row r="181" spans="2:21" x14ac:dyDescent="0.25">
      <c r="B181" s="10"/>
      <c r="U181" s="11"/>
    </row>
    <row r="182" spans="2:21" x14ac:dyDescent="0.25">
      <c r="B182" s="10"/>
      <c r="U182" s="11"/>
    </row>
    <row r="183" spans="2:21" x14ac:dyDescent="0.25">
      <c r="B183" s="10"/>
      <c r="U183" s="11"/>
    </row>
    <row r="184" spans="2:21" x14ac:dyDescent="0.25">
      <c r="B184" s="10"/>
      <c r="U184" s="11"/>
    </row>
    <row r="185" spans="2:21" x14ac:dyDescent="0.25">
      <c r="B185" s="10"/>
      <c r="U185" s="11"/>
    </row>
    <row r="186" spans="2:21" x14ac:dyDescent="0.25">
      <c r="B186" s="10"/>
      <c r="U186" s="11"/>
    </row>
    <row r="187" spans="2:21" x14ac:dyDescent="0.25">
      <c r="B187" s="10"/>
      <c r="U187" s="11"/>
    </row>
    <row r="188" spans="2:21" x14ac:dyDescent="0.25">
      <c r="B188" s="10"/>
      <c r="U188" s="11"/>
    </row>
    <row r="189" spans="2:21" x14ac:dyDescent="0.25">
      <c r="B189" s="10"/>
      <c r="U189" s="11"/>
    </row>
    <row r="190" spans="2:21" x14ac:dyDescent="0.25">
      <c r="B190" s="10"/>
      <c r="U190" s="11"/>
    </row>
    <row r="191" spans="2:21" x14ac:dyDescent="0.25">
      <c r="B191" s="10"/>
      <c r="U191" s="11"/>
    </row>
    <row r="192" spans="2:21" x14ac:dyDescent="0.25">
      <c r="B192" s="10"/>
      <c r="U192" s="11"/>
    </row>
    <row r="193" spans="2:21" x14ac:dyDescent="0.25">
      <c r="B193" s="10"/>
      <c r="U193" s="11"/>
    </row>
    <row r="194" spans="2:21" x14ac:dyDescent="0.25">
      <c r="B194" s="10"/>
      <c r="U194" s="11"/>
    </row>
    <row r="195" spans="2:21" x14ac:dyDescent="0.25">
      <c r="B195" s="10"/>
      <c r="U195" s="11"/>
    </row>
    <row r="196" spans="2:21" x14ac:dyDescent="0.25">
      <c r="B196" s="10"/>
      <c r="U196" s="11"/>
    </row>
    <row r="197" spans="2:21" x14ac:dyDescent="0.25">
      <c r="B197" s="10"/>
      <c r="U197" s="11"/>
    </row>
    <row r="198" spans="2:21" x14ac:dyDescent="0.25">
      <c r="B198" s="10"/>
      <c r="U198" s="11"/>
    </row>
    <row r="199" spans="2:21" x14ac:dyDescent="0.25">
      <c r="B199" s="10"/>
      <c r="U199" s="11"/>
    </row>
    <row r="200" spans="2:21" x14ac:dyDescent="0.25">
      <c r="B200" s="10"/>
      <c r="U200" s="11"/>
    </row>
    <row r="201" spans="2:21" x14ac:dyDescent="0.25">
      <c r="B201" s="10"/>
      <c r="U201" s="11"/>
    </row>
    <row r="202" spans="2:21" x14ac:dyDescent="0.25">
      <c r="B202" s="10"/>
      <c r="U202" s="11"/>
    </row>
    <row r="203" spans="2:21" x14ac:dyDescent="0.25">
      <c r="B203" s="10"/>
      <c r="U203" s="11"/>
    </row>
    <row r="204" spans="2:21" x14ac:dyDescent="0.25">
      <c r="B204" s="10"/>
      <c r="U204" s="11"/>
    </row>
    <row r="205" spans="2:21" x14ac:dyDescent="0.25">
      <c r="B205" s="10"/>
      <c r="U205" s="11"/>
    </row>
    <row r="206" spans="2:21" x14ac:dyDescent="0.25">
      <c r="B206" s="10"/>
      <c r="U206" s="11"/>
    </row>
    <row r="207" spans="2:21" x14ac:dyDescent="0.25">
      <c r="B207" s="10"/>
      <c r="U207" s="11"/>
    </row>
    <row r="208" spans="2:21" x14ac:dyDescent="0.25">
      <c r="B208" s="10"/>
      <c r="U208" s="11"/>
    </row>
    <row r="209" spans="2:21" x14ac:dyDescent="0.25">
      <c r="B209" s="10"/>
      <c r="U209" s="11"/>
    </row>
    <row r="210" spans="2:21" x14ac:dyDescent="0.25">
      <c r="B210" s="10"/>
      <c r="U210" s="11"/>
    </row>
    <row r="211" spans="2:21" ht="15.75" thickBot="1" x14ac:dyDescent="0.3">
      <c r="B211" s="12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4"/>
    </row>
    <row r="212" spans="2:21" x14ac:dyDescent="0.25"/>
  </sheetData>
  <sheetProtection algorithmName="SHA-512" hashValue="VA8vzMPshEha4BWhI55n2ZS8vJ7eHSHlUXuZiYKr4XW6VU4TSD6OzZIxk7e7fFn+KfCoUi+02PpI79jsQ6p7aw==" saltValue="epA68knn65Dklwj4iBaxqg==" spinCount="100000" sheet="1" objects="1" scenarios="1"/>
  <mergeCells count="4">
    <mergeCell ref="B4:U4"/>
    <mergeCell ref="B47:U47"/>
    <mergeCell ref="B102:U102"/>
    <mergeCell ref="B153:U15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8FFC5-079E-4A59-8C78-464F1B78F709}">
  <sheetPr>
    <tabColor rgb="FFFFCCFF"/>
  </sheetPr>
  <dimension ref="A1"/>
  <sheetViews>
    <sheetView showGridLines="0" zoomScaleNormal="100" workbookViewId="0">
      <selection activeCell="H1" sqref="H1"/>
    </sheetView>
  </sheetViews>
  <sheetFormatPr defaultColWidth="11.42578125" defaultRowHeight="15" x14ac:dyDescent="0.25"/>
  <cols>
    <col min="1" max="16384" width="11.42578125" style="59"/>
  </cols>
  <sheetData/>
  <sheetProtection algorithmName="SHA-512" hashValue="MqwP7JnuLfATbY99ViewvaOSFD5DrFh8amsH+3LrIceUwfWlY4sHpv5qRBOSQjHXNW7L1xEBVh1SxlVsLHlyRA==" saltValue="uo0cqV9iKjEutUOBv3IobQ==" spinCount="100000" sheet="1" objects="1" scenarios="1"/>
  <pageMargins left="0.7" right="0.7" top="0.78740157499999996" bottom="0.78740157499999996" header="0.3" footer="0.3"/>
  <pageSetup paperSize="9" orientation="portrait" r:id="rId1"/>
  <rowBreaks count="3" manualBreakCount="3">
    <brk id="38" max="16383" man="1"/>
    <brk id="76" max="16383" man="1"/>
    <brk id="114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1D93CF2EB5744E99DB67EA055F894F" ma:contentTypeVersion="17" ma:contentTypeDescription="Create a new document." ma:contentTypeScope="" ma:versionID="b3e6c29c8141067db32acf3faaa72c10">
  <xsd:schema xmlns:xsd="http://www.w3.org/2001/XMLSchema" xmlns:xs="http://www.w3.org/2001/XMLSchema" xmlns:p="http://schemas.microsoft.com/office/2006/metadata/properties" xmlns:ns2="00df0a2b-aef3-45d3-a573-202b8b207730" xmlns:ns3="546ac9e6-b323-459b-8e1c-af8231be54a5" xmlns:ns4="3e02667f-0271-471b-bd6e-11a2e16def1d" targetNamespace="http://schemas.microsoft.com/office/2006/metadata/properties" ma:root="true" ma:fieldsID="18a6d1955b53cf48a86fca07530c22a0" ns2:_="" ns3:_="" ns4:_="">
    <xsd:import namespace="00df0a2b-aef3-45d3-a573-202b8b207730"/>
    <xsd:import namespace="546ac9e6-b323-459b-8e1c-af8231be54a5"/>
    <xsd:import namespace="3e02667f-0271-471b-bd6e-11a2e16def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df0a2b-aef3-45d3-a573-202b8b2077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6c10d7-b926-4fc0-945e-3cbf5049f6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6ac9e6-b323-459b-8e1c-af8231be54a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2667f-0271-471b-bd6e-11a2e16def1d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c4c178fd-aebf-4cde-86e5-625f1789811b}" ma:internalName="TaxCatchAll" ma:showField="CatchAllData" ma:web="546ac9e6-b323-459b-8e1c-af8231be54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0df0a2b-aef3-45d3-a573-202b8b207730">
      <Terms xmlns="http://schemas.microsoft.com/office/infopath/2007/PartnerControls"/>
    </lcf76f155ced4ddcb4097134ff3c332f>
    <TaxCatchAll xmlns="3e02667f-0271-471b-bd6e-11a2e16def1d" xsi:nil="true"/>
    <SharedWithUsers xmlns="546ac9e6-b323-459b-8e1c-af8231be54a5">
      <UserInfo>
        <DisplayName>Daniel Mustata</DisplayName>
        <AccountId>81</AccountId>
        <AccountType/>
      </UserInfo>
      <UserInfo>
        <DisplayName>Blair Matthew Turner</DisplayName>
        <AccountId>17</AccountId>
        <AccountType/>
      </UserInfo>
    </SharedWithUsers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I D A A B Q S w M E F A A C A A g A Q H A + V t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E B w P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c D 5 W K I p H u A 4 A A A A R A A A A E w A c A E Z v c m 1 1 b G F z L 1 N l Y 3 R p b 2 4 x L m 0 g o h g A K K A U A A A A A A A A A A A A A A A A A A A A A A A A A A A A K 0 5 N L s n M z 1 M I h t C G 1 g B Q S w E C L Q A U A A I A C A B A c D 5 W 2 F 6 J 0 6 I A A A D 2 A A A A E g A A A A A A A A A A A A A A A A A A A A A A Q 2 9 u Z m l n L 1 B h Y 2 t h Z 2 U u e G 1 s U E s B A i 0 A F A A C A A g A Q H A + V g / K 6 a u k A A A A 6 Q A A A B M A A A A A A A A A A A A A A A A A 7 g A A A F t D b 2 5 0 Z W 5 0 X 1 R 5 c G V z X S 5 4 b W x Q S w E C L Q A U A A I A C A B A c D 5 W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B o Q w p K B k U m R l Z L f f s Y W U g A A A A A C A A A A A A A D Z g A A w A A A A B A A A A D S 5 W f v 5 L M v H E 9 i V 0 T 7 1 W R 6 A A A A A A S A A A C g A A A A E A A A A C 8 u d a l K 8 O 0 J m V 5 A 4 K O H z C B Q A A A A 3 F S 4 X B x a n D x 6 m + o 4 T u t m / z u Q 7 E u a S 1 V k j h C u + / k Y w K R Y O j s U S t 0 p 0 m C E B S p a 3 l 0 l 8 K D i y U Z E z T 9 e Z J r I N x r v y x W A G l i g 9 I h P O 1 O 6 Q 4 h M V 0 o U A A A A 7 O B D D v Q N D w p S W S U c d v s Q 1 f V + D / o = < / D a t a M a s h u p > 
</file>

<file path=customXml/itemProps1.xml><?xml version="1.0" encoding="utf-8"?>
<ds:datastoreItem xmlns:ds="http://schemas.openxmlformats.org/officeDocument/2006/customXml" ds:itemID="{4A3DDF92-2C26-48C6-89CB-031A1F98EFAA}"/>
</file>

<file path=customXml/itemProps2.xml><?xml version="1.0" encoding="utf-8"?>
<ds:datastoreItem xmlns:ds="http://schemas.openxmlformats.org/officeDocument/2006/customXml" ds:itemID="{39588A0C-2FCB-475A-957E-A9A3793B1B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1B255D-4F29-48E0-B346-E2C8D7832212}">
  <ds:schemaRefs>
    <ds:schemaRef ds:uri="http://schemas.microsoft.com/office/2006/metadata/properties"/>
    <ds:schemaRef ds:uri="http://schemas.microsoft.com/office/infopath/2007/PartnerControls"/>
    <ds:schemaRef ds:uri="108ea75c-4ceb-45ef-b2da-a5d8a644e741"/>
    <ds:schemaRef ds:uri="326a2ec4-b767-48b5-9586-7cea3b4e3576"/>
  </ds:schemaRefs>
</ds:datastoreItem>
</file>

<file path=customXml/itemProps4.xml><?xml version="1.0" encoding="utf-8"?>
<ds:datastoreItem xmlns:ds="http://schemas.openxmlformats.org/officeDocument/2006/customXml" ds:itemID="{49062CE8-AAE1-48E6-BA42-CAE8D6FF813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SETTINGS</vt:lpstr>
      <vt:lpstr>Time (Print only)</vt:lpstr>
      <vt:lpstr>Time (Input)</vt:lpstr>
      <vt:lpstr>Calculations</vt:lpstr>
      <vt:lpstr>Results</vt:lpstr>
      <vt:lpstr>Config</vt:lpstr>
      <vt:lpstr>Instruction</vt:lpstr>
      <vt:lpstr>Infos&amp;Tips</vt:lpstr>
      <vt:lpstr>'Time (Print only)'!Print_Area</vt:lpstr>
      <vt:lpstr>RecordType</vt:lpstr>
      <vt:lpstr>RoadType</vt:lpstr>
      <vt:lpstr>Unit</vt:lpstr>
      <vt:lpstr>VehType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Blair Matthew Turner</dc:creator>
  <cp:keywords/>
  <dc:description/>
  <cp:lastModifiedBy>Duc Phan</cp:lastModifiedBy>
  <cp:revision/>
  <dcterms:created xsi:type="dcterms:W3CDTF">2023-01-27T06:34:57Z</dcterms:created>
  <dcterms:modified xsi:type="dcterms:W3CDTF">2023-10-02T04:49:28Z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0x010100AC1D93CF2EB5744E99DB67EA055F894F</vt:lpwstr>
  </property>
  <property fmtid="{D5CDD505-2E9C-101B-9397-08002B2CF9AE}" pid="3" name="MediaServiceImageTags">
    <vt:lpwstr/>
  </property>
</Properties>
</file>